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7955" windowHeight="11040" activeTab="0"/>
  </bookViews>
  <sheets>
    <sheet name="BS03.6T-2019"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Fill" localSheetId="0" hidden="1">#REF!</definedName>
    <definedName name="_Fill" hidden="1">#REF!</definedName>
    <definedName name="_mtc1">'[3]Sheet1 (4)'!$K$51</definedName>
    <definedName name="_nc1">'[3]Sheet1 (4)'!$J$51</definedName>
    <definedName name="_vl2" localSheetId="0">'[4]Sheet9 (2)'!#REF!</definedName>
    <definedName name="_vl2">'[4]Sheet9 (2)'!#REF!</definedName>
    <definedName name="A" localSheetId="0">'[5]Sheet26'!#REF!</definedName>
    <definedName name="A">'[5]Sheet26'!#REF!</definedName>
    <definedName name="CONG" localSheetId="0">'[5]Sheet26'!#REF!</definedName>
    <definedName name="CONG">'[5]Sheet26'!#REF!</definedName>
    <definedName name="d0" localSheetId="0">'[6]XDCB'!#REF!</definedName>
    <definedName name="d0">'[6]XDCB'!#REF!</definedName>
    <definedName name="hh">'[7]XL4Poppy'!$B$1:$B$16</definedName>
    <definedName name="HNM" localSheetId="0">'[5]Sheet26'!#REF!</definedName>
    <definedName name="HNM">'[5]Sheet26'!#REF!</definedName>
    <definedName name="hung">'[8]Sheet1 (6)'!$I$16</definedName>
    <definedName name="HUYEÄN" localSheetId="0">'[5]Sheet26'!#REF!</definedName>
    <definedName name="HUYEÄN">'[5]Sheet26'!#REF!</definedName>
    <definedName name="MTC">'[9]Sheet1 (6)'!$J$16</definedName>
    <definedName name="mtc1">'[3]Sheet1 (4)'!$K$51</definedName>
    <definedName name="n" localSheetId="0">#REF!</definedName>
    <definedName name="n">#REF!</definedName>
    <definedName name="NAÊM" localSheetId="0">'[5]Sheet26'!#REF!</definedName>
    <definedName name="NAÊM">'[5]Sheet26'!#REF!</definedName>
    <definedName name="NC">'[9]Sheet1 (6)'!$I$16</definedName>
    <definedName name="nc1">'[3]Sheet1 (4)'!$J$51</definedName>
    <definedName name="NGAØY" localSheetId="0">'[5]Sheet26'!#REF!</definedName>
    <definedName name="NGAØY">'[5]Sheet26'!#REF!</definedName>
    <definedName name="NHUT" localSheetId="0">'[10]BC L-V-Tam'!#REF!</definedName>
    <definedName name="NHUT">'[10]BC L-V-Tam'!#REF!</definedName>
    <definedName name="_xlnm.Print_Titles" localSheetId="0">'BS03.6T-2019'!$11:$11</definedName>
    <definedName name="PTVT">'[11]Sheet1 (6)'!$I$16</definedName>
    <definedName name="SOÁ_HÑ" localSheetId="0">'[5]Sheet26'!#REF!</definedName>
    <definedName name="SOÁ_HÑ">'[5]Sheet26'!#REF!</definedName>
    <definedName name="SÔÛ_GT" localSheetId="0">'[5]Sheet26'!#REF!</definedName>
    <definedName name="SÔÛ_GT">'[5]Sheet26'!#REF!</definedName>
    <definedName name="TEÂN_COÂNG_TRÌNH" localSheetId="0">'[5]Sheet26'!#REF!</definedName>
    <definedName name="TEÂN_COÂNG_TRÌNH">'[5]Sheet26'!#REF!</definedName>
    <definedName name="TKCONG" localSheetId="0">'[5]Sheet26'!#REF!</definedName>
    <definedName name="TKCONG">'[5]Sheet26'!#REF!</definedName>
    <definedName name="TT" localSheetId="0">'[5]Sheet26'!#REF!</definedName>
    <definedName name="TT">'[5]Sheet26'!#REF!</definedName>
    <definedName name="THAÙNG" localSheetId="0">'[5]Sheet26'!#REF!</definedName>
    <definedName name="THAÙNG">'[5]Sheet26'!#REF!</definedName>
    <definedName name="VB" localSheetId="0">'[5]Sheet26'!#REF!</definedName>
    <definedName name="VB">'[5]Sheet26'!#REF!</definedName>
    <definedName name="VL">'[9]Sheet2 (2)'!$F$15</definedName>
    <definedName name="vl2" localSheetId="0">'[4]Sheet9 (2)'!#REF!</definedName>
    <definedName name="vl2">'[4]Sheet9 (2)'!#REF!</definedName>
  </definedNames>
  <calcPr fullCalcOnLoad="1"/>
</workbook>
</file>

<file path=xl/sharedStrings.xml><?xml version="1.0" encoding="utf-8"?>
<sst xmlns="http://schemas.openxmlformats.org/spreadsheetml/2006/main" count="119" uniqueCount="102">
  <si>
    <t>Biểu số 3 - Ban hành kèm theo Thông tư số 90/2018/TT-BTC ngày 28/9/2018 của Bộ Tài chính</t>
  </si>
  <si>
    <t>Đơn vị: Sở Giao thông vận tải Tây Ninh</t>
  </si>
  <si>
    <t>Chương: 421</t>
  </si>
  <si>
    <t>CÔNG KHAI THỰC HIỆN DỰ TOÁN THU - CHI NGÂN SÁCH 
6 THÁNG ĐẦU NĂM 2019</t>
  </si>
  <si>
    <t xml:space="preserve">       Căn cứ Nghị định số 163/2016/NĐ-CP ngày 21/12/2017 của Chính phủ quy định chi tiết thi hành một số điều của luật NSNN;</t>
  </si>
  <si>
    <t xml:space="preserve">       Căn cứ Thông tư số 90/2018/TT-BTC ngày 28 tháng 9 năm 2018 của Bộ Tài chính sửa đổi, bổ sung một số điều của Thông tư số 61/2017/TT-BTC ngày 15 tháng 6 năm 2017 của Bộ Tài chính hướng dẫn thực hiện công khai ngân sách đối với đơn vị dự toán ngân sách, các tổ chức được ngân sách nhà nước hỗ trợ;</t>
  </si>
  <si>
    <t xml:space="preserve">       Sở Giao thông vận tải Tây Ninh công khai tình hình thực hiện dự toán thu-chi ngân sách 6 tháng đầu năm 2019 như sau:</t>
  </si>
  <si>
    <t>ĐVT: Triệu đồng</t>
  </si>
  <si>
    <t>STT</t>
  </si>
  <si>
    <t>Nội dung</t>
  </si>
  <si>
    <t>Dự toán năm 2019</t>
  </si>
  <si>
    <t>Thực hiện 6 tháng đầu năm 2019</t>
  </si>
  <si>
    <t>Thực hiện 6 tháng đầu năm 2019/Dự toán năm 2019 (tỷ lệ %)</t>
  </si>
  <si>
    <t>Cùng kỳ năm 2018
(Triệu đồng)</t>
  </si>
  <si>
    <t>Thực hiện 6 tháng đầu năm 2019 so với cùng kỳ năm 2018 (tỷ lệ %)</t>
  </si>
  <si>
    <t>A</t>
  </si>
  <si>
    <t>Tổng số thu, chi, nộp ngân sách PLP</t>
  </si>
  <si>
    <t>I</t>
  </si>
  <si>
    <t>Số thu PLP</t>
  </si>
  <si>
    <t>Lệ phí</t>
  </si>
  <si>
    <r>
      <t>Lệ phí cấp, đổi GPLX</t>
    </r>
    <r>
      <rPr>
        <b/>
        <sz val="9"/>
        <color indexed="8"/>
        <rFont val="Times New Roman"/>
        <family val="1"/>
      </rPr>
      <t xml:space="preserve"> (J)</t>
    </r>
  </si>
  <si>
    <r>
      <t>Lệ phí đóng lại số khung, số máy</t>
    </r>
    <r>
      <rPr>
        <b/>
        <sz val="9"/>
        <color indexed="8"/>
        <rFont val="Times New Roman"/>
        <family val="1"/>
      </rPr>
      <t xml:space="preserve"> (U2)</t>
    </r>
  </si>
  <si>
    <r>
      <t>Lệ phí cấp CN đăng ký và biển số xe</t>
    </r>
    <r>
      <rPr>
        <b/>
        <sz val="9"/>
        <color indexed="8"/>
        <rFont val="Times New Roman"/>
        <family val="1"/>
      </rPr>
      <t xml:space="preserve"> (U1)</t>
    </r>
  </si>
  <si>
    <r>
      <t xml:space="preserve">Lệ phí cấp, đổi bằng thuyền, máy trưởng </t>
    </r>
    <r>
      <rPr>
        <b/>
        <sz val="9"/>
        <color indexed="8"/>
        <rFont val="Times New Roman"/>
        <family val="1"/>
      </rPr>
      <t>(O)</t>
    </r>
  </si>
  <si>
    <r>
      <t>Lệ phí cấp CN đặng ký PT TNĐ</t>
    </r>
    <r>
      <rPr>
        <b/>
        <sz val="9"/>
        <color indexed="8"/>
        <rFont val="Times New Roman"/>
        <family val="1"/>
      </rPr>
      <t xml:space="preserve"> (V)</t>
    </r>
  </si>
  <si>
    <t>Phí</t>
  </si>
  <si>
    <r>
      <t xml:space="preserve">Phí sát hạch lái xe cơ giới đường bộ Ôtô </t>
    </r>
    <r>
      <rPr>
        <b/>
        <sz val="9"/>
        <rFont val="Times New Roman"/>
        <family val="1"/>
      </rPr>
      <t>(I)</t>
    </r>
  </si>
  <si>
    <r>
      <t>Phí sát hạch lái xe cơ giới đường bộ Môtô</t>
    </r>
    <r>
      <rPr>
        <b/>
        <sz val="9"/>
        <rFont val="Times New Roman"/>
        <family val="1"/>
      </rPr>
      <t xml:space="preserve"> (X) </t>
    </r>
  </si>
  <si>
    <r>
      <t xml:space="preserve">Phí thåm tra thiết kế công trình </t>
    </r>
    <r>
      <rPr>
        <b/>
        <sz val="9"/>
        <rFont val="Times New Roman"/>
        <family val="1"/>
      </rPr>
      <t>(W2)</t>
    </r>
  </si>
  <si>
    <t>Phí thẩm tra, thẩm định cấp phép HĐ BTNĐ (Q2)</t>
  </si>
  <si>
    <t>II</t>
  </si>
  <si>
    <t>Chi từ nguồn thu phí được để lại</t>
  </si>
  <si>
    <t>Chi sự nghiệp</t>
  </si>
  <si>
    <t>KP thực hiện chế độ tự chủ</t>
  </si>
  <si>
    <t>KP không thực hiện chế độ tự chủ</t>
  </si>
  <si>
    <t>a</t>
  </si>
  <si>
    <t>Chi thanh toán cá nhân</t>
  </si>
  <si>
    <t>b</t>
  </si>
  <si>
    <t>Chi hàng hóa dịch vụ</t>
  </si>
  <si>
    <t>c</t>
  </si>
  <si>
    <t>Chi mua sắm, sữa chữa</t>
  </si>
  <si>
    <t>d</t>
  </si>
  <si>
    <t>Chi khác</t>
  </si>
  <si>
    <t>Chi quản lý hành chính</t>
  </si>
  <si>
    <t>III</t>
  </si>
  <si>
    <t>Số PLP nộp NSNN</t>
  </si>
  <si>
    <t>Lệ phí cấp, đổi GPLX (J)</t>
  </si>
  <si>
    <t>Lệ phí đóng lại số khung, số máy (U2)</t>
  </si>
  <si>
    <t>Lệ phí cấp CN đăng ký và biển số xe (U1)</t>
  </si>
  <si>
    <t>Lệ phí cấp, đổi bằng thuyền, máy trưởng (O)</t>
  </si>
  <si>
    <t>Lệ phí cấp CN đặng ký PT TNĐ (V)</t>
  </si>
  <si>
    <t>B</t>
  </si>
  <si>
    <t>Dự toán chi NSNN</t>
  </si>
  <si>
    <t>Nguồn ngân sách trong nước</t>
  </si>
  <si>
    <t xml:space="preserve">KP thực hiện chế độ tự chủ </t>
  </si>
  <si>
    <t>1.1.1</t>
  </si>
  <si>
    <t>Chi thanh toán cá nhân (2018 chuyển sang 286.232)</t>
  </si>
  <si>
    <t>1.1.2</t>
  </si>
  <si>
    <t>1.1.3</t>
  </si>
  <si>
    <t>1.1.4</t>
  </si>
  <si>
    <t>1.1.5</t>
  </si>
  <si>
    <t>KP tiết kiệm 10% THCCTL- TC13.14 (2018)</t>
  </si>
  <si>
    <t>1.2.1</t>
  </si>
  <si>
    <t>KP chi cho CB làm đầu mối KSTTHC</t>
  </si>
  <si>
    <t>1.2.2</t>
  </si>
  <si>
    <t xml:space="preserve">KP hoạt động của tổ chức cơ sở Đảng </t>
  </si>
  <si>
    <t>1.2.3</t>
  </si>
  <si>
    <t>KP đối nội, đối ngoại</t>
  </si>
  <si>
    <t>1.2.4</t>
  </si>
  <si>
    <t>KP thuê tư vấn lập chỉ số giá xây dựng</t>
  </si>
  <si>
    <t>1.2.5</t>
  </si>
  <si>
    <t>KP chi cho bộ phận tiếp nhận và trả kết quả</t>
  </si>
  <si>
    <t>1.2.6</t>
  </si>
  <si>
    <t>KP chi mua sắm, sửa chữa</t>
  </si>
  <si>
    <t>1.2.7</t>
  </si>
  <si>
    <t xml:space="preserve">KP chi cho công tác thu lệ phí </t>
  </si>
  <si>
    <t>1.2.8</t>
  </si>
  <si>
    <t>KP hoạt động của nhóm công tác thực hiện những giải pháp mang tính đột phá về phát triển KT-XH lĩnh vực hạ tầng giao thông</t>
  </si>
  <si>
    <t>1.3.9</t>
  </si>
  <si>
    <t>KP tiết kiệm 10% THCCTL- TC12.14 (2018)</t>
  </si>
  <si>
    <t>Chi sự nghiệp kinh tế</t>
  </si>
  <si>
    <t>2.2.1</t>
  </si>
  <si>
    <t>KP kiểm tra xử lý lục bình (bao gồm số chuyển nguồn: 1.940.000.000đ)</t>
  </si>
  <si>
    <t>2.2.2</t>
  </si>
  <si>
    <t>KP sửa đèn Led- TC12</t>
  </si>
  <si>
    <t xml:space="preserve">Chi đảm bảo xã hội </t>
  </si>
  <si>
    <t>KP hỗ trợ Tết Nguyên Đán 2019</t>
  </si>
  <si>
    <t>Chi chương trình mục tiêu quốc gia</t>
  </si>
  <si>
    <t>C</t>
  </si>
  <si>
    <t>Dự toán chi nguồn khác</t>
  </si>
  <si>
    <t>Nguồn trích 40% THCCTL (đảm bảo mức lương 1,39 triệu)</t>
  </si>
  <si>
    <t>Nguồn KP Ủy thác</t>
  </si>
  <si>
    <t>Nguồn KP 20% QLDA</t>
  </si>
  <si>
    <t>Nguồn thu trong năm (2018 chuyển sang: 101.608.000)</t>
  </si>
  <si>
    <t>Số sử dụng trong năm</t>
  </si>
  <si>
    <t>Đảm bảo chi TX cho NSNN</t>
  </si>
  <si>
    <t>Chi hoạt động QLDA (chi khoán công tác phí, chi văn phòng phẩm)</t>
  </si>
  <si>
    <t>KP tiết kiệm được CK</t>
  </si>
  <si>
    <t>Chi tăng thu nhập (55%)</t>
  </si>
  <si>
    <t>Dự kiến chi khen thưởng, phúc lợi</t>
  </si>
  <si>
    <t>Ngày     tháng     năm</t>
  </si>
  <si>
    <t>Thủ trưởng đơn vị</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</si>
</sst>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F_B_-;\-* #,##0.00\ _F_B_-;_-* &quot;-&quot;??\ _F_B_-;_-@_-"/>
    <numFmt numFmtId="165" formatCode="#,##0.0_ ;\-#,##0.0\ "/>
    <numFmt numFmtId="166" formatCode="&quot;\&quot;#,##0.00;[Red]&quot;\&quot;&quot;\&quot;&quot;\&quot;&quot;\&quot;&quot;\&quot;&quot;\&quot;\-#,##0.00"/>
    <numFmt numFmtId="167" formatCode="&quot;\&quot;#,##0;[Red]&quot;\&quot;&quot;\&quot;\-#,##0"/>
    <numFmt numFmtId="168" formatCode="_-* #,##0.00_-;\-* #,##0.00_-;_-* &quot;-&quot;??_-;_-@_-"/>
    <numFmt numFmtId="169" formatCode="_-* #,##0\ &quot;€&quot;_-;\-* #,##0\ &quot;€&quot;_-;_-* &quot;-&quot;\ &quot;€&quot;_-;_-@_-"/>
    <numFmt numFmtId="170" formatCode="_-* #.##0.00\ _F_B_-;\-* #.##0.00\ _F_B_-;_-* &quot;-&quot;??\ _F_B_-;_-@_-"/>
    <numFmt numFmtId="171" formatCode="\$#,##0\ ;\(\$#,##0\)"/>
    <numFmt numFmtId="172" formatCode="&quot;\&quot;#,##0.00;[Red]&quot;\&quot;\-#,##0.00"/>
    <numFmt numFmtId="173" formatCode="&quot;\&quot;#,##0;[Red]&quot;\&quot;\-#,##0"/>
  </numFmts>
  <fonts count="85">
    <font>
      <sz val="10"/>
      <name val="VNI-Times"/>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1"/>
      <name val="Times New Roman"/>
      <family val="1"/>
    </font>
    <font>
      <sz val="10"/>
      <name val="Times New Roman"/>
      <family val="1"/>
    </font>
    <font>
      <b/>
      <sz val="11"/>
      <name val="Times New Roman"/>
      <family val="1"/>
    </font>
    <font>
      <b/>
      <sz val="13"/>
      <name val="Times New Roman"/>
      <family val="1"/>
    </font>
    <font>
      <sz val="12"/>
      <name val="Times New Roman"/>
      <family val="1"/>
    </font>
    <font>
      <sz val="12"/>
      <color indexed="8"/>
      <name val="Times New Roman"/>
      <family val="1"/>
    </font>
    <font>
      <sz val="11"/>
      <name val="Times New Roman"/>
      <family val="1"/>
    </font>
    <font>
      <i/>
      <sz val="10"/>
      <name val="Times New Roman"/>
      <family val="1"/>
    </font>
    <font>
      <b/>
      <sz val="9"/>
      <name val="Times New Roman"/>
      <family val="1"/>
    </font>
    <font>
      <b/>
      <sz val="8"/>
      <name val="Times New Roman"/>
      <family val="1"/>
    </font>
    <font>
      <b/>
      <sz val="9"/>
      <color indexed="62"/>
      <name val="Times New Roman"/>
      <family val="1"/>
    </font>
    <font>
      <b/>
      <u val="single"/>
      <sz val="9"/>
      <name val="Times New Roman"/>
      <family val="1"/>
    </font>
    <font>
      <b/>
      <u val="single"/>
      <sz val="9"/>
      <color indexed="8"/>
      <name val="Times New Roman"/>
      <family val="1"/>
    </font>
    <font>
      <b/>
      <sz val="9"/>
      <color indexed="8"/>
      <name val="Times New Roman"/>
      <family val="1"/>
    </font>
    <font>
      <sz val="9"/>
      <color indexed="8"/>
      <name val="Times New Roman"/>
      <family val="1"/>
    </font>
    <font>
      <sz val="9"/>
      <name val="Times New Roman"/>
      <family val="1"/>
    </font>
    <font>
      <sz val="8"/>
      <color indexed="8"/>
      <name val="Times New Roman"/>
      <family val="1"/>
    </font>
    <font>
      <i/>
      <sz val="9"/>
      <name val="Times New Roman"/>
      <family val="1"/>
    </font>
    <font>
      <i/>
      <sz val="9"/>
      <color indexed="8"/>
      <name val="Times New Roman"/>
      <family val="1"/>
    </font>
    <font>
      <b/>
      <i/>
      <sz val="9"/>
      <name val="Times New Roman"/>
      <family val="1"/>
    </font>
    <font>
      <b/>
      <sz val="9"/>
      <color indexed="10"/>
      <name val="Times New Roman"/>
      <family val="1"/>
    </font>
    <font>
      <i/>
      <sz val="12"/>
      <color indexed="8"/>
      <name val="Times New Roman"/>
      <family val="1"/>
    </font>
    <font>
      <i/>
      <sz val="13"/>
      <color indexed="8"/>
      <name val="Cambria"/>
      <family val="1"/>
    </font>
    <font>
      <b/>
      <sz val="12"/>
      <color indexed="8"/>
      <name val="Times New Roman"/>
      <family val="1"/>
    </font>
    <font>
      <b/>
      <sz val="13"/>
      <color indexed="8"/>
      <name val="Cambria"/>
      <family val="1"/>
    </font>
    <font>
      <sz val="10"/>
      <name val="Arial"/>
      <family val="2"/>
    </font>
    <font>
      <sz val="14"/>
      <name val="??"/>
      <family val="3"/>
    </font>
    <font>
      <sz val="10"/>
      <name val="???"/>
      <family val="3"/>
    </font>
    <font>
      <i/>
      <sz val="12"/>
      <name val="VNI-Times"/>
      <family val="0"/>
    </font>
    <font>
      <sz val="12"/>
      <name val="VNI-Times"/>
      <family val="0"/>
    </font>
    <font>
      <sz val="10"/>
      <name val="VNI-Aptima"/>
      <family val="0"/>
    </font>
    <font>
      <b/>
      <sz val="12"/>
      <name val="Arial"/>
      <family val="2"/>
    </font>
    <font>
      <b/>
      <sz val="12"/>
      <name val="VN-NTime"/>
      <family val="0"/>
    </font>
    <font>
      <sz val="11"/>
      <color indexed="9"/>
      <name val="Arial"/>
      <family val="0"/>
    </font>
    <font>
      <sz val="14"/>
      <name val="뼻뮝"/>
      <family val="3"/>
    </font>
    <font>
      <sz val="12"/>
      <name val="뼻뮝"/>
      <family val="1"/>
    </font>
    <font>
      <sz val="12"/>
      <name val="바탕체"/>
      <family val="1"/>
    </font>
    <font>
      <sz val="10"/>
      <name val="굴림체"/>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9"/>
      <color theme="4"/>
      <name val="Times New Roman"/>
      <family val="1"/>
    </font>
    <font>
      <b/>
      <u val="single"/>
      <sz val="9"/>
      <color theme="1"/>
      <name val="Times New Roman"/>
      <family val="1"/>
    </font>
    <font>
      <b/>
      <sz val="9"/>
      <color theme="1"/>
      <name val="Times New Roman"/>
      <family val="1"/>
    </font>
    <font>
      <sz val="9"/>
      <color theme="1"/>
      <name val="Times New Roman"/>
      <family val="1"/>
    </font>
    <font>
      <sz val="8"/>
      <color theme="1"/>
      <name val="Times New Roman"/>
      <family val="1"/>
    </font>
    <font>
      <i/>
      <sz val="9"/>
      <color theme="1"/>
      <name val="Times New Roman"/>
      <family val="1"/>
    </font>
    <font>
      <b/>
      <sz val="9"/>
      <color rgb="FFFF0000"/>
      <name val="Times New Roman"/>
      <family val="1"/>
    </font>
    <font>
      <i/>
      <sz val="12"/>
      <color theme="1"/>
      <name val="Times New Roman"/>
      <family val="1"/>
    </font>
    <font>
      <i/>
      <sz val="13"/>
      <color theme="1"/>
      <name val="Cambria"/>
      <family val="1"/>
    </font>
    <font>
      <b/>
      <sz val="12"/>
      <color theme="1"/>
      <name val="Times New Roman"/>
      <family val="1"/>
    </font>
    <font>
      <b/>
      <sz val="13"/>
      <color theme="1"/>
      <name val="Cambri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style="thin"/>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border>
    <border>
      <left style="thin"/>
      <right style="thin"/>
      <top/>
      <bottom/>
    </border>
    <border>
      <left style="thin"/>
      <right style="thin"/>
      <top style="hair"/>
      <bottom style="thin"/>
    </border>
  </borders>
  <cellStyleXfs count="97">
    <xf numFmtId="0" fontId="0" fillId="0" borderId="0">
      <alignment/>
      <protection/>
    </xf>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43" fillId="0" borderId="0" applyFont="0" applyFill="0" applyBorder="0" applyAlignment="0" applyProtection="0"/>
    <xf numFmtId="0" fontId="44" fillId="0" borderId="0" applyFont="0" applyFill="0" applyBorder="0" applyAlignment="0" applyProtection="0"/>
    <xf numFmtId="167" fontId="43" fillId="0" borderId="0" applyFont="0" applyFill="0" applyBorder="0" applyAlignment="0" applyProtection="0"/>
    <xf numFmtId="40" fontId="44" fillId="0" borderId="0" applyFont="0" applyFill="0" applyBorder="0" applyAlignment="0" applyProtection="0"/>
    <xf numFmtId="38" fontId="44" fillId="0" borderId="0" applyFont="0" applyFill="0" applyBorder="0" applyAlignment="0" applyProtection="0"/>
    <xf numFmtId="10" fontId="43" fillId="0" borderId="0" applyFont="0" applyFill="0" applyBorder="0" applyAlignment="0" applyProtection="0"/>
    <xf numFmtId="0" fontId="45" fillId="0" borderId="0">
      <alignment/>
      <protection/>
    </xf>
    <xf numFmtId="168" fontId="46" fillId="0" borderId="0">
      <alignment/>
      <protection/>
    </xf>
    <xf numFmtId="164" fontId="46"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164" fontId="0" fillId="0" borderId="0" applyFont="0" applyFill="0" applyBorder="0" applyAlignment="0" applyProtection="0"/>
    <xf numFmtId="41" fontId="56" fillId="0" borderId="0" applyFont="0" applyFill="0" applyBorder="0" applyAlignment="0" applyProtection="0"/>
    <xf numFmtId="169" fontId="47" fillId="0" borderId="0" applyFont="0" applyFill="0" applyBorder="0" applyAlignment="0" applyProtection="0"/>
    <xf numFmtId="164" fontId="0" fillId="0" borderId="0" applyFont="0" applyFill="0" applyBorder="0" applyAlignment="0" applyProtection="0"/>
    <xf numFmtId="170" fontId="0" fillId="0" borderId="0" applyFont="0" applyFill="0" applyBorder="0" applyAlignment="0" applyProtection="0"/>
    <xf numFmtId="3" fontId="43" fillId="0" borderId="0" applyFont="0" applyFill="0" applyBorder="0" applyAlignment="0" applyProtection="0"/>
    <xf numFmtId="44" fontId="56" fillId="0" borderId="0" applyFont="0" applyFill="0" applyBorder="0" applyAlignment="0" applyProtection="0"/>
    <xf numFmtId="42" fontId="56" fillId="0" borderId="0" applyFont="0" applyFill="0" applyBorder="0" applyAlignment="0" applyProtection="0"/>
    <xf numFmtId="171" fontId="43" fillId="0" borderId="0" applyFont="0" applyFill="0" applyBorder="0" applyAlignment="0" applyProtection="0"/>
    <xf numFmtId="0" fontId="60" fillId="28" borderId="2" applyNumberFormat="0" applyAlignment="0" applyProtection="0"/>
    <xf numFmtId="1" fontId="48" fillId="0" borderId="3" applyBorder="0">
      <alignment/>
      <protection/>
    </xf>
    <xf numFmtId="0" fontId="43" fillId="0" borderId="0" applyFont="0" applyFill="0" applyBorder="0" applyAlignment="0" applyProtection="0"/>
    <xf numFmtId="0" fontId="61" fillId="0" borderId="0" applyNumberFormat="0" applyFill="0" applyBorder="0" applyAlignment="0" applyProtection="0"/>
    <xf numFmtId="2" fontId="43" fillId="0" borderId="0" applyFont="0" applyFill="0" applyBorder="0" applyAlignment="0" applyProtection="0"/>
    <xf numFmtId="0" fontId="62" fillId="29" borderId="0" applyNumberFormat="0" applyBorder="0" applyAlignment="0" applyProtection="0"/>
    <xf numFmtId="0" fontId="49" fillId="0" borderId="4" applyNumberFormat="0" applyAlignment="0" applyProtection="0"/>
    <xf numFmtId="0" fontId="49" fillId="0" borderId="5">
      <alignment horizontal="left" vertical="center"/>
      <protection/>
    </xf>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9" applyNumberFormat="0" applyFill="0" applyAlignment="0" applyProtection="0"/>
    <xf numFmtId="0" fontId="68" fillId="31" borderId="0" applyNumberFormat="0" applyBorder="0" applyAlignment="0" applyProtection="0"/>
    <xf numFmtId="0" fontId="50" fillId="0" borderId="10" applyNumberFormat="0" applyFont="0" applyFill="0" applyBorder="0" applyAlignment="0">
      <protection/>
    </xf>
    <xf numFmtId="0" fontId="51" fillId="0" borderId="0" applyFill="0" applyProtection="0">
      <alignment/>
    </xf>
    <xf numFmtId="0" fontId="43" fillId="0" borderId="0">
      <alignment/>
      <protection/>
    </xf>
    <xf numFmtId="0" fontId="56" fillId="0" borderId="0">
      <alignment/>
      <protection/>
    </xf>
    <xf numFmtId="0" fontId="22" fillId="0" borderId="0">
      <alignment/>
      <protection/>
    </xf>
    <xf numFmtId="0" fontId="22" fillId="0" borderId="0">
      <alignment/>
      <protection/>
    </xf>
    <xf numFmtId="0" fontId="56" fillId="32" borderId="11" applyNumberFormat="0" applyFont="0" applyAlignment="0" applyProtection="0"/>
    <xf numFmtId="0" fontId="69" fillId="27" borderId="12"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13" applyNumberFormat="0" applyFill="0" applyAlignment="0" applyProtection="0"/>
    <xf numFmtId="0" fontId="72" fillId="0" borderId="0" applyNumberFormat="0" applyFill="0" applyBorder="0" applyAlignment="0" applyProtection="0"/>
    <xf numFmtId="40" fontId="52" fillId="0" borderId="0" applyFont="0" applyFill="0" applyBorder="0" applyAlignment="0" applyProtection="0"/>
    <xf numFmtId="38"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10" fontId="43" fillId="0" borderId="0" applyFont="0" applyFill="0" applyBorder="0" applyAlignment="0" applyProtection="0"/>
    <xf numFmtId="0" fontId="53" fillId="0" borderId="0">
      <alignment/>
      <protection/>
    </xf>
    <xf numFmtId="167" fontId="43" fillId="0" borderId="0" applyFont="0" applyFill="0" applyBorder="0" applyAlignment="0" applyProtection="0"/>
    <xf numFmtId="166" fontId="43" fillId="0" borderId="0" applyFont="0" applyFill="0" applyBorder="0" applyAlignment="0" applyProtection="0"/>
    <xf numFmtId="172" fontId="54" fillId="0" borderId="0" applyFont="0" applyFill="0" applyBorder="0" applyAlignment="0" applyProtection="0"/>
    <xf numFmtId="173" fontId="54" fillId="0" borderId="0" applyFont="0" applyFill="0" applyBorder="0" applyAlignment="0" applyProtection="0"/>
    <xf numFmtId="0" fontId="55" fillId="0" borderId="0">
      <alignment/>
      <protection/>
    </xf>
  </cellStyleXfs>
  <cellXfs count="118">
    <xf numFmtId="0" fontId="0" fillId="0" borderId="0" xfId="0" applyAlignment="1">
      <alignment/>
    </xf>
    <xf numFmtId="0" fontId="18" fillId="0" borderId="0" xfId="0" applyFont="1" applyAlignment="1">
      <alignment horizontal="center"/>
    </xf>
    <xf numFmtId="0" fontId="19" fillId="0" borderId="0" xfId="0" applyFont="1" applyAlignment="1">
      <alignment/>
    </xf>
    <xf numFmtId="0" fontId="18" fillId="0" borderId="0" xfId="0" applyFont="1" applyAlignment="1">
      <alignment horizontal="center"/>
    </xf>
    <xf numFmtId="0" fontId="20" fillId="0" borderId="0" xfId="0" applyFont="1" applyAlignment="1">
      <alignment horizontal="left"/>
    </xf>
    <xf numFmtId="0" fontId="19" fillId="33" borderId="0" xfId="0" applyFont="1" applyFill="1" applyAlignment="1">
      <alignment/>
    </xf>
    <xf numFmtId="0" fontId="21" fillId="0" borderId="0" xfId="0" applyFont="1" applyAlignment="1">
      <alignment horizontal="center" wrapText="1"/>
    </xf>
    <xf numFmtId="0" fontId="22" fillId="0" borderId="0" xfId="0" applyFont="1" applyAlignment="1">
      <alignment horizontal="left" wrapText="1"/>
    </xf>
    <xf numFmtId="0" fontId="73" fillId="0" borderId="0" xfId="0" applyFont="1" applyAlignment="1">
      <alignment horizontal="left" wrapText="1"/>
    </xf>
    <xf numFmtId="0" fontId="22" fillId="0" borderId="0" xfId="0" applyFont="1" applyAlignment="1">
      <alignment horizontal="center"/>
    </xf>
    <xf numFmtId="0" fontId="24" fillId="0" borderId="0" xfId="0" applyFont="1" applyAlignment="1">
      <alignment/>
    </xf>
    <xf numFmtId="0" fontId="24" fillId="33" borderId="0" xfId="0" applyFont="1" applyFill="1" applyAlignment="1">
      <alignment/>
    </xf>
    <xf numFmtId="0" fontId="25" fillId="0" borderId="0" xfId="0" applyFont="1" applyAlignment="1">
      <alignment/>
    </xf>
    <xf numFmtId="0" fontId="26" fillId="0" borderId="14" xfId="0" applyFont="1" applyBorder="1" applyAlignment="1">
      <alignment horizontal="center" vertical="center" wrapText="1"/>
    </xf>
    <xf numFmtId="0" fontId="26" fillId="33" borderId="14" xfId="0" applyFont="1" applyFill="1" applyBorder="1" applyAlignment="1">
      <alignment horizontal="center" vertical="center" wrapText="1"/>
    </xf>
    <xf numFmtId="0" fontId="27" fillId="0" borderId="14" xfId="0" applyFont="1" applyBorder="1" applyAlignment="1">
      <alignment horizontal="center" vertical="center" wrapText="1"/>
    </xf>
    <xf numFmtId="0" fontId="26" fillId="0" borderId="10" xfId="0" applyFont="1" applyBorder="1" applyAlignment="1">
      <alignment horizontal="center" vertical="center" wrapText="1"/>
    </xf>
    <xf numFmtId="0" fontId="74" fillId="0" borderId="14" xfId="0" applyFont="1" applyBorder="1" applyAlignment="1">
      <alignment horizontal="center" vertical="center" wrapText="1"/>
    </xf>
    <xf numFmtId="0" fontId="26" fillId="34" borderId="15" xfId="0" applyFont="1" applyFill="1" applyBorder="1" applyAlignment="1">
      <alignment horizontal="center" vertical="center"/>
    </xf>
    <xf numFmtId="0" fontId="29" fillId="34" borderId="15" xfId="0" applyFont="1" applyFill="1" applyBorder="1" applyAlignment="1">
      <alignment horizontal="left" vertical="center"/>
    </xf>
    <xf numFmtId="165" fontId="29" fillId="34" borderId="15" xfId="50" applyNumberFormat="1" applyFont="1" applyFill="1" applyBorder="1" applyAlignment="1">
      <alignment horizontal="right" vertical="center" wrapText="1"/>
    </xf>
    <xf numFmtId="165" fontId="29" fillId="35" borderId="15" xfId="50" applyNumberFormat="1" applyFont="1" applyFill="1" applyBorder="1" applyAlignment="1">
      <alignment horizontal="right" vertical="center" wrapText="1"/>
    </xf>
    <xf numFmtId="9" fontId="29" fillId="35" borderId="16" xfId="82" applyFont="1" applyFill="1" applyBorder="1" applyAlignment="1">
      <alignment/>
    </xf>
    <xf numFmtId="3" fontId="75" fillId="34" borderId="15" xfId="0" applyNumberFormat="1" applyFont="1" applyFill="1" applyBorder="1" applyAlignment="1">
      <alignment horizontal="right" vertical="center" wrapText="1"/>
    </xf>
    <xf numFmtId="9" fontId="29" fillId="34" borderId="15" xfId="82" applyFont="1" applyFill="1" applyBorder="1" applyAlignment="1">
      <alignment horizontal="right" vertical="center" wrapText="1"/>
    </xf>
    <xf numFmtId="0" fontId="76" fillId="0" borderId="17" xfId="0" applyFont="1" applyBorder="1" applyAlignment="1">
      <alignment horizontal="center"/>
    </xf>
    <xf numFmtId="0" fontId="76" fillId="0" borderId="17" xfId="0" applyFont="1" applyBorder="1" applyAlignment="1">
      <alignment/>
    </xf>
    <xf numFmtId="165" fontId="76" fillId="0" borderId="17" xfId="50" applyNumberFormat="1" applyFont="1" applyBorder="1" applyAlignment="1">
      <alignment/>
    </xf>
    <xf numFmtId="165" fontId="26" fillId="33" borderId="17" xfId="50" applyNumberFormat="1" applyFont="1" applyFill="1" applyBorder="1" applyAlignment="1">
      <alignment/>
    </xf>
    <xf numFmtId="9" fontId="76" fillId="0" borderId="17" xfId="82" applyFont="1" applyBorder="1" applyAlignment="1">
      <alignment/>
    </xf>
    <xf numFmtId="3" fontId="76" fillId="0" borderId="17" xfId="0" applyNumberFormat="1" applyFont="1" applyBorder="1" applyAlignment="1">
      <alignment/>
    </xf>
    <xf numFmtId="9" fontId="26" fillId="0" borderId="17" xfId="82" applyFont="1" applyBorder="1" applyAlignment="1">
      <alignment/>
    </xf>
    <xf numFmtId="0" fontId="77" fillId="0" borderId="17" xfId="0" applyFont="1" applyBorder="1" applyAlignment="1">
      <alignment horizontal="center"/>
    </xf>
    <xf numFmtId="3" fontId="77" fillId="0" borderId="17" xfId="79" applyNumberFormat="1" applyFont="1" applyFill="1" applyBorder="1">
      <alignment/>
      <protection/>
    </xf>
    <xf numFmtId="165" fontId="77" fillId="0" borderId="17" xfId="50" applyNumberFormat="1" applyFont="1" applyBorder="1" applyAlignment="1">
      <alignment/>
    </xf>
    <xf numFmtId="165" fontId="33" fillId="33" borderId="17" xfId="50" applyNumberFormat="1" applyFont="1" applyFill="1" applyBorder="1" applyAlignment="1">
      <alignment/>
    </xf>
    <xf numFmtId="9" fontId="77" fillId="0" borderId="17" xfId="82" applyFont="1" applyBorder="1" applyAlignment="1">
      <alignment/>
    </xf>
    <xf numFmtId="3" fontId="77" fillId="0" borderId="17" xfId="0" applyNumberFormat="1" applyFont="1" applyBorder="1" applyAlignment="1">
      <alignment/>
    </xf>
    <xf numFmtId="9" fontId="33" fillId="0" borderId="17" xfId="82" applyFont="1" applyBorder="1" applyAlignment="1">
      <alignment/>
    </xf>
    <xf numFmtId="3" fontId="77" fillId="0" borderId="17" xfId="79" applyNumberFormat="1" applyFont="1" applyBorder="1">
      <alignment/>
      <protection/>
    </xf>
    <xf numFmtId="0" fontId="26" fillId="0" borderId="17" xfId="0" applyFont="1" applyBorder="1" applyAlignment="1">
      <alignment horizontal="center"/>
    </xf>
    <xf numFmtId="0" fontId="26" fillId="0" borderId="17" xfId="0" applyFont="1" applyBorder="1" applyAlignment="1">
      <alignment/>
    </xf>
    <xf numFmtId="165" fontId="26" fillId="0" borderId="17" xfId="50" applyNumberFormat="1" applyFont="1" applyBorder="1" applyAlignment="1">
      <alignment/>
    </xf>
    <xf numFmtId="0" fontId="33" fillId="0" borderId="17" xfId="0" applyFont="1" applyBorder="1" applyAlignment="1">
      <alignment horizontal="center"/>
    </xf>
    <xf numFmtId="3" fontId="33" fillId="0" borderId="17" xfId="79" applyNumberFormat="1" applyFont="1" applyBorder="1">
      <alignment/>
      <protection/>
    </xf>
    <xf numFmtId="165" fontId="33" fillId="0" borderId="17" xfId="50" applyNumberFormat="1" applyFont="1" applyBorder="1" applyAlignment="1">
      <alignment/>
    </xf>
    <xf numFmtId="0" fontId="77" fillId="0" borderId="17" xfId="0" applyFont="1" applyBorder="1" applyAlignment="1">
      <alignment/>
    </xf>
    <xf numFmtId="165" fontId="78" fillId="0" borderId="17" xfId="50" applyNumberFormat="1" applyFont="1" applyFill="1" applyBorder="1" applyAlignment="1">
      <alignment/>
    </xf>
    <xf numFmtId="165" fontId="35" fillId="33" borderId="17" xfId="50" applyNumberFormat="1" applyFont="1" applyFill="1" applyBorder="1" applyAlignment="1">
      <alignment/>
    </xf>
    <xf numFmtId="9" fontId="79" fillId="0" borderId="17" xfId="82" applyFont="1" applyBorder="1" applyAlignment="1">
      <alignment/>
    </xf>
    <xf numFmtId="3" fontId="79" fillId="0" borderId="17" xfId="0" applyNumberFormat="1" applyFont="1" applyBorder="1" applyAlignment="1">
      <alignment/>
    </xf>
    <xf numFmtId="165" fontId="76" fillId="33" borderId="17" xfId="50" applyNumberFormat="1" applyFont="1" applyFill="1" applyBorder="1" applyAlignment="1">
      <alignment/>
    </xf>
    <xf numFmtId="165" fontId="77" fillId="33" borderId="17" xfId="50" applyNumberFormat="1" applyFont="1" applyFill="1" applyBorder="1" applyAlignment="1">
      <alignment/>
    </xf>
    <xf numFmtId="0" fontId="29" fillId="35" borderId="17" xfId="0" applyFont="1" applyFill="1" applyBorder="1" applyAlignment="1">
      <alignment horizontal="center"/>
    </xf>
    <xf numFmtId="0" fontId="29" fillId="35" borderId="17" xfId="0" applyFont="1" applyFill="1" applyBorder="1" applyAlignment="1">
      <alignment/>
    </xf>
    <xf numFmtId="165" fontId="29" fillId="35" borderId="17" xfId="50" applyNumberFormat="1" applyFont="1" applyFill="1" applyBorder="1" applyAlignment="1">
      <alignment/>
    </xf>
    <xf numFmtId="165" fontId="75" fillId="35" borderId="17" xfId="50" applyNumberFormat="1" applyFont="1" applyFill="1" applyBorder="1" applyAlignment="1">
      <alignment/>
    </xf>
    <xf numFmtId="9" fontId="29" fillId="35" borderId="17" xfId="82" applyFont="1" applyFill="1" applyBorder="1" applyAlignment="1">
      <alignment/>
    </xf>
    <xf numFmtId="3" fontId="29" fillId="35" borderId="17" xfId="0" applyNumberFormat="1" applyFont="1" applyFill="1" applyBorder="1" applyAlignment="1">
      <alignment/>
    </xf>
    <xf numFmtId="0" fontId="29" fillId="33" borderId="17" xfId="0" applyFont="1" applyFill="1" applyBorder="1" applyAlignment="1">
      <alignment horizontal="center"/>
    </xf>
    <xf numFmtId="0" fontId="29" fillId="33" borderId="17" xfId="0" applyFont="1" applyFill="1" applyBorder="1" applyAlignment="1">
      <alignment/>
    </xf>
    <xf numFmtId="165" fontId="29" fillId="33" borderId="17" xfId="50" applyNumberFormat="1" applyFont="1" applyFill="1" applyBorder="1" applyAlignment="1">
      <alignment/>
    </xf>
    <xf numFmtId="165" fontId="75" fillId="33" borderId="17" xfId="50" applyNumberFormat="1" applyFont="1" applyFill="1" applyBorder="1" applyAlignment="1">
      <alignment/>
    </xf>
    <xf numFmtId="9" fontId="29" fillId="33" borderId="17" xfId="82" applyFont="1" applyFill="1" applyBorder="1" applyAlignment="1">
      <alignment/>
    </xf>
    <xf numFmtId="3" fontId="29" fillId="33" borderId="17" xfId="0" applyNumberFormat="1" applyFont="1" applyFill="1" applyBorder="1" applyAlignment="1">
      <alignment/>
    </xf>
    <xf numFmtId="0" fontId="26" fillId="0" borderId="17" xfId="0" applyFont="1" applyBorder="1" applyAlignment="1">
      <alignment wrapText="1"/>
    </xf>
    <xf numFmtId="165" fontId="37" fillId="0" borderId="17" xfId="50" applyNumberFormat="1" applyFont="1" applyBorder="1" applyAlignment="1">
      <alignment/>
    </xf>
    <xf numFmtId="0" fontId="33" fillId="0" borderId="17" xfId="0" applyFont="1" applyBorder="1" applyAlignment="1">
      <alignment/>
    </xf>
    <xf numFmtId="0" fontId="37" fillId="0" borderId="17" xfId="0" applyFont="1" applyBorder="1" applyAlignment="1">
      <alignment/>
    </xf>
    <xf numFmtId="0" fontId="33" fillId="0" borderId="17" xfId="0" applyNumberFormat="1" applyFont="1" applyBorder="1" applyAlignment="1">
      <alignment wrapText="1"/>
    </xf>
    <xf numFmtId="0" fontId="33" fillId="0" borderId="17" xfId="0" applyFont="1" applyBorder="1" applyAlignment="1">
      <alignment wrapText="1"/>
    </xf>
    <xf numFmtId="0" fontId="35" fillId="0" borderId="17" xfId="0" applyFont="1" applyBorder="1" applyAlignment="1">
      <alignment horizontal="center"/>
    </xf>
    <xf numFmtId="0" fontId="35" fillId="0" borderId="17" xfId="0" applyFont="1" applyBorder="1" applyAlignment="1">
      <alignment wrapText="1"/>
    </xf>
    <xf numFmtId="165" fontId="35" fillId="0" borderId="17" xfId="50" applyNumberFormat="1" applyFont="1" applyBorder="1" applyAlignment="1">
      <alignment/>
    </xf>
    <xf numFmtId="165" fontId="79" fillId="33" borderId="17" xfId="50" applyNumberFormat="1" applyFont="1" applyFill="1" applyBorder="1" applyAlignment="1">
      <alignment/>
    </xf>
    <xf numFmtId="9" fontId="35" fillId="0" borderId="17" xfId="82" applyFont="1" applyBorder="1" applyAlignment="1">
      <alignment/>
    </xf>
    <xf numFmtId="0" fontId="35" fillId="0" borderId="17" xfId="0" applyFont="1" applyBorder="1" applyAlignment="1">
      <alignment/>
    </xf>
    <xf numFmtId="0" fontId="26" fillId="0" borderId="18" xfId="0" applyFont="1" applyBorder="1" applyAlignment="1">
      <alignment horizontal="center"/>
    </xf>
    <xf numFmtId="165" fontId="26" fillId="0" borderId="18" xfId="50" applyNumberFormat="1" applyFont="1" applyBorder="1" applyAlignment="1">
      <alignment/>
    </xf>
    <xf numFmtId="165" fontId="76" fillId="33" borderId="18" xfId="50" applyNumberFormat="1" applyFont="1" applyFill="1" applyBorder="1" applyAlignment="1">
      <alignment/>
    </xf>
    <xf numFmtId="9" fontId="26" fillId="0" borderId="18" xfId="82" applyFont="1" applyBorder="1" applyAlignment="1">
      <alignment/>
    </xf>
    <xf numFmtId="3" fontId="76" fillId="0" borderId="18" xfId="0" applyNumberFormat="1" applyFont="1" applyBorder="1" applyAlignment="1">
      <alignment/>
    </xf>
    <xf numFmtId="165" fontId="33" fillId="0" borderId="18" xfId="50" applyNumberFormat="1" applyFont="1" applyBorder="1" applyAlignment="1">
      <alignment/>
    </xf>
    <xf numFmtId="3" fontId="80" fillId="0" borderId="18" xfId="0" applyNumberFormat="1" applyFont="1" applyBorder="1" applyAlignment="1">
      <alignment/>
    </xf>
    <xf numFmtId="0" fontId="26" fillId="35" borderId="17" xfId="0" applyFont="1" applyFill="1" applyBorder="1" applyAlignment="1">
      <alignment horizontal="center"/>
    </xf>
    <xf numFmtId="0" fontId="26" fillId="35" borderId="17" xfId="0" applyFont="1" applyFill="1" applyBorder="1" applyAlignment="1">
      <alignment/>
    </xf>
    <xf numFmtId="165" fontId="26" fillId="35" borderId="17" xfId="50" applyNumberFormat="1" applyFont="1" applyFill="1" applyBorder="1" applyAlignment="1">
      <alignment/>
    </xf>
    <xf numFmtId="165" fontId="76" fillId="35" borderId="17" xfId="50" applyNumberFormat="1" applyFont="1" applyFill="1" applyBorder="1" applyAlignment="1">
      <alignment/>
    </xf>
    <xf numFmtId="9" fontId="33" fillId="35" borderId="18" xfId="82" applyFont="1" applyFill="1" applyBorder="1" applyAlignment="1">
      <alignment/>
    </xf>
    <xf numFmtId="3" fontId="26" fillId="35" borderId="17" xfId="0" applyNumberFormat="1" applyFont="1" applyFill="1" applyBorder="1" applyAlignment="1">
      <alignment/>
    </xf>
    <xf numFmtId="9" fontId="26" fillId="35" borderId="17" xfId="82" applyFont="1" applyFill="1" applyBorder="1" applyAlignment="1">
      <alignment/>
    </xf>
    <xf numFmtId="0" fontId="33" fillId="0" borderId="18" xfId="0" applyFont="1" applyBorder="1" applyAlignment="1">
      <alignment horizontal="center"/>
    </xf>
    <xf numFmtId="165" fontId="77" fillId="33" borderId="18" xfId="50" applyNumberFormat="1" applyFont="1" applyFill="1" applyBorder="1" applyAlignment="1">
      <alignment/>
    </xf>
    <xf numFmtId="9" fontId="33" fillId="0" borderId="18" xfId="82" applyFont="1" applyBorder="1" applyAlignment="1">
      <alignment/>
    </xf>
    <xf numFmtId="3" fontId="26" fillId="0" borderId="18" xfId="0" applyNumberFormat="1" applyFont="1" applyBorder="1" applyAlignment="1">
      <alignment/>
    </xf>
    <xf numFmtId="165" fontId="33" fillId="0" borderId="17" xfId="50" applyNumberFormat="1" applyFont="1" applyBorder="1" applyAlignment="1">
      <alignment horizontal="right"/>
    </xf>
    <xf numFmtId="3" fontId="33" fillId="0" borderId="18" xfId="0" applyNumberFormat="1" applyFont="1" applyBorder="1" applyAlignment="1">
      <alignment/>
    </xf>
    <xf numFmtId="0" fontId="33" fillId="0" borderId="19" xfId="0" applyFont="1" applyBorder="1" applyAlignment="1">
      <alignment wrapText="1"/>
    </xf>
    <xf numFmtId="165" fontId="33" fillId="0" borderId="18" xfId="50" applyNumberFormat="1" applyFont="1" applyBorder="1" applyAlignment="1">
      <alignment horizontal="right"/>
    </xf>
    <xf numFmtId="165" fontId="77" fillId="33" borderId="18" xfId="50" applyNumberFormat="1" applyFont="1" applyFill="1" applyBorder="1" applyAlignment="1">
      <alignment horizontal="right"/>
    </xf>
    <xf numFmtId="3" fontId="33" fillId="0" borderId="18" xfId="0" applyNumberFormat="1" applyFont="1" applyBorder="1" applyAlignment="1">
      <alignment/>
    </xf>
    <xf numFmtId="165" fontId="77" fillId="33" borderId="17" xfId="50" applyNumberFormat="1" applyFont="1" applyFill="1" applyBorder="1" applyAlignment="1">
      <alignment/>
    </xf>
    <xf numFmtId="3" fontId="33" fillId="0" borderId="17" xfId="0" applyNumberFormat="1" applyFont="1" applyBorder="1" applyAlignment="1">
      <alignment/>
    </xf>
    <xf numFmtId="165" fontId="77" fillId="33" borderId="17" xfId="50" applyNumberFormat="1" applyFont="1" applyFill="1" applyBorder="1" applyAlignment="1">
      <alignment horizontal="right"/>
    </xf>
    <xf numFmtId="165" fontId="35" fillId="0" borderId="17" xfId="50" applyNumberFormat="1" applyFont="1" applyBorder="1" applyAlignment="1">
      <alignment horizontal="right"/>
    </xf>
    <xf numFmtId="165" fontId="79" fillId="33" borderId="17" xfId="50" applyNumberFormat="1" applyFont="1" applyFill="1" applyBorder="1" applyAlignment="1">
      <alignment/>
    </xf>
    <xf numFmtId="3" fontId="35" fillId="0" borderId="17" xfId="0" applyNumberFormat="1" applyFont="1" applyBorder="1" applyAlignment="1">
      <alignment/>
    </xf>
    <xf numFmtId="0" fontId="35" fillId="0" borderId="20" xfId="0" applyFont="1" applyBorder="1" applyAlignment="1">
      <alignment horizontal="center"/>
    </xf>
    <xf numFmtId="0" fontId="35" fillId="0" borderId="20" xfId="0" applyFont="1" applyBorder="1" applyAlignment="1">
      <alignment wrapText="1"/>
    </xf>
    <xf numFmtId="165" fontId="35" fillId="0" borderId="20" xfId="50" applyNumberFormat="1" applyFont="1" applyBorder="1" applyAlignment="1">
      <alignment horizontal="right"/>
    </xf>
    <xf numFmtId="165" fontId="79" fillId="33" borderId="20" xfId="50" applyNumberFormat="1" applyFont="1" applyFill="1" applyBorder="1" applyAlignment="1">
      <alignment/>
    </xf>
    <xf numFmtId="9" fontId="33" fillId="0" borderId="20" xfId="82" applyFont="1" applyBorder="1" applyAlignment="1">
      <alignment/>
    </xf>
    <xf numFmtId="3" fontId="35" fillId="0" borderId="20" xfId="0" applyNumberFormat="1" applyFont="1" applyBorder="1" applyAlignment="1">
      <alignment/>
    </xf>
    <xf numFmtId="9" fontId="26" fillId="0" borderId="20" xfId="82" applyFont="1" applyBorder="1" applyAlignment="1">
      <alignment/>
    </xf>
    <xf numFmtId="0" fontId="81" fillId="0" borderId="0" xfId="77" applyFont="1" applyBorder="1" applyAlignment="1">
      <alignment horizontal="center"/>
      <protection/>
    </xf>
    <xf numFmtId="0" fontId="82" fillId="0" borderId="0" xfId="77" applyFont="1" applyBorder="1" applyAlignment="1">
      <alignment/>
      <protection/>
    </xf>
    <xf numFmtId="0" fontId="83" fillId="0" borderId="0" xfId="77" applyFont="1" applyAlignment="1">
      <alignment horizontal="center"/>
      <protection/>
    </xf>
    <xf numFmtId="0" fontId="84" fillId="0" borderId="0" xfId="77" applyFont="1" applyAlignment="1">
      <alignment/>
      <protection/>
    </xf>
  </cellXfs>
  <cellStyles count="83">
    <cellStyle name="Normal" xfId="0"/>
    <cellStyle name="??" xfId="15"/>
    <cellStyle name="?? [0.00]_PRODUCT DETAIL Q1" xfId="16"/>
    <cellStyle name="?? [0]" xfId="17"/>
    <cellStyle name="???? [0.00]_PRODUCT DETAIL Q1" xfId="18"/>
    <cellStyle name="????_PRODUCT DETAIL Q1" xfId="19"/>
    <cellStyle name="???_HOBONG" xfId="20"/>
    <cellStyle name="??_(????)??????" xfId="21"/>
    <cellStyle name="=" xfId="22"/>
    <cellStyle name="=_Book1" xfId="23"/>
    <cellStyle name="20% - Accent1" xfId="24"/>
    <cellStyle name="20% - Accent2" xfId="25"/>
    <cellStyle name="20% - Accent3" xfId="26"/>
    <cellStyle name="20% - Accent4" xfId="27"/>
    <cellStyle name="20% - Accent5" xfId="28"/>
    <cellStyle name="20% - Accent6" xfId="29"/>
    <cellStyle name="40% - Accent1" xfId="30"/>
    <cellStyle name="40% - Accent2" xfId="31"/>
    <cellStyle name="40% - Accent3" xfId="32"/>
    <cellStyle name="40% - Accent4" xfId="33"/>
    <cellStyle name="40% - Accent5" xfId="34"/>
    <cellStyle name="40% - Accent6"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Calculation" xfId="49"/>
    <cellStyle name="Comma" xfId="50"/>
    <cellStyle name="Comma [0]" xfId="51"/>
    <cellStyle name="Comma 2" xfId="52"/>
    <cellStyle name="Comma 3" xfId="53"/>
    <cellStyle name="Comma 3 2" xfId="54"/>
    <cellStyle name="Comma0" xfId="55"/>
    <cellStyle name="Currency" xfId="56"/>
    <cellStyle name="Currency [0]" xfId="57"/>
    <cellStyle name="Currency0" xfId="58"/>
    <cellStyle name="Check Cell" xfId="59"/>
    <cellStyle name="CHUONG" xfId="60"/>
    <cellStyle name="Date" xfId="61"/>
    <cellStyle name="Explanatory Text" xfId="62"/>
    <cellStyle name="Fixed" xfId="63"/>
    <cellStyle name="Good" xfId="64"/>
    <cellStyle name="Header1" xfId="65"/>
    <cellStyle name="Header2" xfId="66"/>
    <cellStyle name="Heading 1" xfId="67"/>
    <cellStyle name="Heading 2" xfId="68"/>
    <cellStyle name="Heading 3" xfId="69"/>
    <cellStyle name="Heading 4" xfId="70"/>
    <cellStyle name="Input" xfId="71"/>
    <cellStyle name="Linked Cell" xfId="72"/>
    <cellStyle name="Neutral" xfId="73"/>
    <cellStyle name="ÑONVÒ" xfId="74"/>
    <cellStyle name="Normal 2" xfId="75"/>
    <cellStyle name="Normal 2 2" xfId="76"/>
    <cellStyle name="Normal 3" xfId="77"/>
    <cellStyle name="Normal 4" xfId="78"/>
    <cellStyle name="Normal_6.15.BAOCAOPLP" xfId="79"/>
    <cellStyle name="Note" xfId="80"/>
    <cellStyle name="Output" xfId="81"/>
    <cellStyle name="Percent" xfId="82"/>
    <cellStyle name="Title" xfId="83"/>
    <cellStyle name="Total" xfId="84"/>
    <cellStyle name="Warning Text" xfId="85"/>
    <cellStyle name="똿뗦먛귟 [0.00]_PRODUCT DETAIL Q1" xfId="86"/>
    <cellStyle name="똿뗦먛귟_PRODUCT DETAIL Q1" xfId="87"/>
    <cellStyle name="믅됞 [0.00]_PRODUCT DETAIL Q1" xfId="88"/>
    <cellStyle name="믅됞_PRODUCT DETAIL Q1" xfId="89"/>
    <cellStyle name="백분율_HOBONG" xfId="90"/>
    <cellStyle name="뷭?_BOOKSHIP" xfId="91"/>
    <cellStyle name="콤마 [0]_1202" xfId="92"/>
    <cellStyle name="콤마_1202" xfId="93"/>
    <cellStyle name="통화 [0]_1202" xfId="94"/>
    <cellStyle name="통화_1202" xfId="95"/>
    <cellStyle name="표준_(정보부문)월별인원계획"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anh%20Doogle\2019\GTVT\19.BCKHOANCHI%202019.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Binh\d\NHUT\HO-SO-1999\THI%20XA\LE%20VAN%20TAM\BC-LE%20VAN%20TAM.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y7\d\CHIN\duthau-phongcanhsat\HUNG\LUUXLS\KHKTHUAT\CBINH\CDSPHAM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anh%20Doogle\2019\GTVT\CONGKHAITC\19.CONGKHAITC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y7\d\LUUDIA\HUNG\LUUXLS\KHKTHUAT\CYEN\LUUXLS\KHKTHUAT\CBINH\NKUBAN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ay7\d\LUUDIA\HUNG\LUUXLS\KHKTHUAT\CYEN\LUUXLS\KHKTHUAT\CBINH\NKUBAN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kgt_sep%20linh\d\MSOF43\EXCEL\T_VU_98\TVU_3_98\MSOF43\EXCEL\TAI_VU\HDONG_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Xddd_n2\c\DATA\NHUT\DT_MAU\DU_TO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ay7\d\LUU\Dulieu\EXCEL\FILE_LE\Nam%202002\DMChau\DMChau\Khandai_DMC.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May7\d\HUNG\LUUXLS\KHKTHUAT\CBINH\CDSPHAM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ay7\d\LUUDIA\HUNG\LUUXLS\KHKTHUAT\CYEN\LUUXLS\KHKTHUAT\CBINH\CDSPHAM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UKIEN.PHI"/>
      <sheetName val="DUKIEN.LEPHI"/>
      <sheetName val="DUKIEN.NSNN40%"/>
      <sheetName val="DUKIEN.NSNN"/>
      <sheetName val="BCKHOANCHI"/>
      <sheetName val="QII.19.PHANBOQUY"/>
    </sheetNames>
    <sheetDataSet>
      <sheetData sheetId="0">
        <row r="7">
          <cell r="E7">
            <v>2350</v>
          </cell>
          <cell r="K7">
            <v>1149.75</v>
          </cell>
        </row>
        <row r="8">
          <cell r="E8">
            <v>450</v>
          </cell>
          <cell r="K8">
            <v>223.92000000000002</v>
          </cell>
        </row>
        <row r="9">
          <cell r="K9">
            <v>134.35</v>
          </cell>
        </row>
        <row r="10">
          <cell r="E10">
            <v>220</v>
          </cell>
          <cell r="K10">
            <v>10.030000000000001</v>
          </cell>
        </row>
        <row r="11">
          <cell r="K11">
            <v>6.2</v>
          </cell>
        </row>
        <row r="13">
          <cell r="E13">
            <v>235</v>
          </cell>
        </row>
        <row r="14">
          <cell r="E14">
            <v>45</v>
          </cell>
          <cell r="K14">
            <v>44.784</v>
          </cell>
        </row>
        <row r="15">
          <cell r="K15">
            <v>0</v>
          </cell>
        </row>
        <row r="16">
          <cell r="E16">
            <v>22</v>
          </cell>
          <cell r="K16">
            <v>1.0030000000000001</v>
          </cell>
        </row>
        <row r="17">
          <cell r="K17">
            <v>0.6200000000000001</v>
          </cell>
        </row>
        <row r="25">
          <cell r="E25">
            <v>153.5</v>
          </cell>
          <cell r="K25">
            <v>77.22999999999999</v>
          </cell>
        </row>
        <row r="51">
          <cell r="E51">
            <v>2577.1504999999997</v>
          </cell>
          <cell r="K51">
            <v>1169.017</v>
          </cell>
        </row>
        <row r="92">
          <cell r="E92">
            <v>48</v>
          </cell>
        </row>
        <row r="120">
          <cell r="E120">
            <v>9</v>
          </cell>
          <cell r="K120">
            <v>0.292</v>
          </cell>
        </row>
      </sheetData>
      <sheetData sheetId="1">
        <row r="7">
          <cell r="E7">
            <v>4450</v>
          </cell>
          <cell r="K7">
            <v>1801.92</v>
          </cell>
        </row>
        <row r="8">
          <cell r="E8">
            <v>0.30000000000000004</v>
          </cell>
          <cell r="K8">
            <v>0.05</v>
          </cell>
        </row>
        <row r="9">
          <cell r="E9">
            <v>90</v>
          </cell>
          <cell r="K9">
            <v>45.15</v>
          </cell>
        </row>
        <row r="10">
          <cell r="E10">
            <v>2</v>
          </cell>
          <cell r="K10">
            <v>1.05</v>
          </cell>
        </row>
        <row r="11">
          <cell r="E11">
            <v>2.7</v>
          </cell>
          <cell r="K11">
            <v>1.61</v>
          </cell>
        </row>
      </sheetData>
      <sheetData sheetId="3">
        <row r="11">
          <cell r="E11">
            <v>3325.8457879999996</v>
          </cell>
          <cell r="K11">
            <v>1726.9660000000001</v>
          </cell>
        </row>
        <row r="41">
          <cell r="E41">
            <v>704.4</v>
          </cell>
          <cell r="K41">
            <v>136.57</v>
          </cell>
        </row>
        <row r="82">
          <cell r="E82">
            <v>124</v>
          </cell>
          <cell r="K82">
            <v>4.75</v>
          </cell>
        </row>
        <row r="110">
          <cell r="E110">
            <v>64</v>
          </cell>
          <cell r="K110">
            <v>14.7</v>
          </cell>
        </row>
        <row r="118">
          <cell r="E118">
            <v>16</v>
          </cell>
          <cell r="K118">
            <v>3.54</v>
          </cell>
        </row>
        <row r="122">
          <cell r="E122">
            <v>45</v>
          </cell>
          <cell r="K122">
            <v>26.200000000000003</v>
          </cell>
        </row>
        <row r="131">
          <cell r="E131">
            <v>90</v>
          </cell>
        </row>
        <row r="141">
          <cell r="E141">
            <v>59</v>
          </cell>
          <cell r="K141">
            <v>58</v>
          </cell>
        </row>
        <row r="150">
          <cell r="E150">
            <v>6</v>
          </cell>
        </row>
        <row r="153">
          <cell r="E153">
            <v>75</v>
          </cell>
        </row>
        <row r="158">
          <cell r="E158">
            <v>72</v>
          </cell>
          <cell r="K158">
            <v>9.6</v>
          </cell>
        </row>
        <row r="161">
          <cell r="E161">
            <v>2461.5</v>
          </cell>
          <cell r="K161">
            <v>51.18</v>
          </cell>
        </row>
        <row r="164">
          <cell r="E164">
            <v>1965</v>
          </cell>
        </row>
        <row r="168">
          <cell r="E168">
            <v>7950</v>
          </cell>
          <cell r="K168">
            <v>7950</v>
          </cell>
        </row>
        <row r="169">
          <cell r="K169">
            <v>22.8</v>
          </cell>
        </row>
        <row r="170">
          <cell r="E170">
            <v>22.8</v>
          </cell>
        </row>
        <row r="172">
          <cell r="E172">
            <v>30</v>
          </cell>
        </row>
        <row r="176">
          <cell r="E176">
            <v>249</v>
          </cell>
        </row>
        <row r="178">
          <cell r="J178">
            <v>6.7</v>
          </cell>
        </row>
        <row r="179">
          <cell r="J179">
            <v>56.9</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L KPHI 1"/>
      <sheetName val="Sheet1"/>
      <sheetName val="BC (CU)"/>
      <sheetName val="BC L-V-Tam"/>
      <sheetName val="DG-K.PHI 1"/>
      <sheetName val="DG-K.PHI 2"/>
      <sheetName val="DG-K.PHI 3"/>
      <sheetName val="CONG-SUA"/>
      <sheetName val="DEN BU"/>
      <sheetName val="TH KPHI 1"/>
      <sheetName val="TH KPHI 2"/>
      <sheetName val="TH KPHI 3"/>
      <sheetName val="cong trai"/>
      <sheetName val="cong phai"/>
      <sheetName val="KCAU 2L (p.an 1)"/>
      <sheetName val="KCAU 3L (p.an 2)"/>
      <sheetName val="TH KPHI 2 (2)"/>
      <sheetName val="TH KPHI (chinh)"/>
      <sheetName val="CONG-LVT (CU)"/>
      <sheetName val="TH VLIEU 1"/>
      <sheetName val="BIA BCAO"/>
      <sheetName val="MUC LUC (D)"/>
      <sheetName val="CAC CT NAM 2004"/>
      <sheetName val="T3"/>
      <sheetName val="T4"/>
      <sheetName val="T5"/>
      <sheetName val="T6"/>
      <sheetName val="T7"/>
      <sheetName val="T8"/>
      <sheetName val="T9"/>
      <sheetName val="T10"/>
      <sheetName val="T11"/>
      <sheetName val="T12"/>
      <sheetName val="DThu"/>
      <sheetName val="Chart1"/>
      <sheetName val="THop Vtu"/>
      <sheetName val="XL4Poppy"/>
      <sheetName val="BC L_V_Tam"/>
      <sheetName val="Giathanh1m3BT"/>
      <sheetName val="Sheet26"/>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7">
        <row r="16">
          <cell r="I16">
            <v>2415421.97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01.TT61.TH"/>
      <sheetName val="BS02.TT61.VPSO"/>
      <sheetName val="BS03.TT61.VPSO"/>
      <sheetName val="BS04.TT61.VPSO"/>
      <sheetName val="00000000"/>
      <sheetName val="BS03.QI-2019"/>
      <sheetName val="BS03.QII-2019"/>
      <sheetName val="BS03.6T-201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3)"/>
      <sheetName val="Sheet1 (4)"/>
      <sheetName val="Sheet1"/>
      <sheetName val="kiem ke quy"/>
      <sheetName val="Sheet3"/>
      <sheetName val="00000000"/>
      <sheetName val="10000000"/>
      <sheetName val="XL4Poppy"/>
    </sheetNames>
    <sheetDataSet>
      <sheetData sheetId="1">
        <row r="51">
          <cell r="J51">
            <v>12152369.620000003</v>
          </cell>
          <cell r="K51">
            <v>480591.08999999997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3)"/>
      <sheetName val="Sheet1 (4)"/>
      <sheetName val="Sheet1 (5)"/>
      <sheetName val="Sheet9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5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5"/>
      <sheetName val="Sheet16"/>
      <sheetName val="Sheet17"/>
      <sheetName val="Sheet18"/>
      <sheetName val="Sheet20"/>
      <sheetName val="Sheet21"/>
      <sheetName val="Sheet22"/>
      <sheetName val="Sheet23"/>
      <sheetName val="Sheet24"/>
      <sheetName val="Sheet25"/>
      <sheetName val="Sheet26"/>
      <sheetName val="Sheet19"/>
      <sheetName val="XDCB"/>
      <sheetName val="Sheet1 (6)"/>
      <sheetName val="XL4Poppy"/>
      <sheetName val="DI-ESTI"/>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XDCB"/>
      <sheetName val="BANGTRA"/>
      <sheetName val="Sheet1"/>
      <sheetName val="Sheet2"/>
      <sheetName val="Sheet3"/>
      <sheetName val="C.SET"/>
      <sheetName val="DIEN"/>
      <sheetName val="NUOC"/>
      <sheetName val="LEPHIQUACAU"/>
      <sheetName val="Sheet5"/>
      <sheetName val="PTVL"/>
      <sheetName val="DIA CHI VL"/>
      <sheetName val="DON GIA"/>
      <sheetName val="VAN CHUYEN VT (2)"/>
      <sheetName val="THVL"/>
      <sheetName val="KINH PHI"/>
      <sheetName val="Sheet4"/>
      <sheetName val="Sheet4 (2)"/>
      <sheetName val="SL&amp;DATA"/>
      <sheetName val="KINH PHI (2)"/>
      <sheetName val="BC L-V-Tam"/>
      <sheetName val="gvl"/>
      <sheetName val="DG"/>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khoiluong"/>
      <sheetName val="vattu"/>
      <sheetName val="kinhphi"/>
      <sheetName val="dinhmuc"/>
      <sheetName val="khoan"/>
      <sheetName val="Sheet6"/>
      <sheetName val="XL4Poppy"/>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 val="kiem ke quy"/>
      <sheetName val="Sheet3"/>
      <sheetName val="00000000"/>
      <sheetName val="10000000"/>
      <sheetName val="XL4Poppy"/>
    </sheetNames>
    <sheetDataSet>
      <sheetData sheetId="7">
        <row r="16">
          <cell r="I16">
            <v>2415421.97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7">
        <row r="16">
          <cell r="I16">
            <v>2415421.97</v>
          </cell>
          <cell r="J16">
            <v>301117.30999999994</v>
          </cell>
        </row>
      </sheetData>
      <sheetData sheetId="8">
        <row r="15">
          <cell r="F15">
            <v>11357975.9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7"/>
  <sheetViews>
    <sheetView tabSelected="1" zoomScalePageLayoutView="0" workbookViewId="0" topLeftCell="A4">
      <selection activeCell="J7" sqref="J7"/>
    </sheetView>
  </sheetViews>
  <sheetFormatPr defaultColWidth="9.00390625" defaultRowHeight="12.75"/>
  <cols>
    <col min="1" max="1" width="4.625" style="2" customWidth="1"/>
    <col min="2" max="2" width="4.125" style="2" customWidth="1"/>
    <col min="3" max="3" width="36.00390625" style="2" customWidth="1"/>
    <col min="4" max="4" width="12.25390625" style="2" customWidth="1"/>
    <col min="5" max="5" width="14.00390625" style="5" customWidth="1"/>
    <col min="6" max="6" width="14.25390625" style="2" customWidth="1"/>
    <col min="7" max="7" width="10.375" style="2" hidden="1" customWidth="1"/>
    <col min="8" max="8" width="14.25390625" style="2" customWidth="1"/>
    <col min="9" max="16384" width="9.125" style="2" customWidth="1"/>
  </cols>
  <sheetData>
    <row r="1" spans="1:8" ht="15">
      <c r="A1" s="1" t="s">
        <v>0</v>
      </c>
      <c r="B1" s="1"/>
      <c r="C1" s="1"/>
      <c r="D1" s="1"/>
      <c r="E1" s="1"/>
      <c r="F1" s="1"/>
      <c r="G1" s="1"/>
      <c r="H1" s="1"/>
    </row>
    <row r="2" spans="1:8" ht="7.5" customHeight="1">
      <c r="A2" s="3"/>
      <c r="B2" s="3"/>
      <c r="C2" s="3"/>
      <c r="D2" s="3"/>
      <c r="E2" s="3"/>
      <c r="F2" s="3"/>
      <c r="G2" s="3"/>
      <c r="H2" s="3"/>
    </row>
    <row r="3" ht="14.25">
      <c r="B3" s="4" t="s">
        <v>1</v>
      </c>
    </row>
    <row r="4" ht="14.25">
      <c r="B4" s="4" t="s">
        <v>2</v>
      </c>
    </row>
    <row r="5" ht="14.25">
      <c r="B5" s="4"/>
    </row>
    <row r="6" spans="2:8" ht="32.25" customHeight="1">
      <c r="B6" s="6" t="s">
        <v>3</v>
      </c>
      <c r="C6" s="6"/>
      <c r="D6" s="6"/>
      <c r="E6" s="6"/>
      <c r="F6" s="6"/>
      <c r="G6" s="6"/>
      <c r="H6" s="6"/>
    </row>
    <row r="7" spans="2:8" ht="31.5" customHeight="1">
      <c r="B7" s="7" t="s">
        <v>4</v>
      </c>
      <c r="C7" s="7"/>
      <c r="D7" s="7"/>
      <c r="E7" s="7"/>
      <c r="F7" s="7"/>
      <c r="G7" s="7"/>
      <c r="H7" s="7"/>
    </row>
    <row r="8" spans="2:8" ht="61.5" customHeight="1">
      <c r="B8" s="8" t="s">
        <v>5</v>
      </c>
      <c r="C8" s="8"/>
      <c r="D8" s="8"/>
      <c r="E8" s="8"/>
      <c r="F8" s="8"/>
      <c r="G8" s="8"/>
      <c r="H8" s="8"/>
    </row>
    <row r="9" spans="2:8" ht="32.25" customHeight="1">
      <c r="B9" s="7" t="s">
        <v>6</v>
      </c>
      <c r="C9" s="7"/>
      <c r="D9" s="7"/>
      <c r="E9" s="7"/>
      <c r="F9" s="7"/>
      <c r="G9" s="7"/>
      <c r="H9" s="7"/>
    </row>
    <row r="10" spans="2:8" ht="15.75">
      <c r="B10" s="9"/>
      <c r="C10" s="10"/>
      <c r="D10" s="10"/>
      <c r="E10" s="11"/>
      <c r="F10" s="10"/>
      <c r="G10" s="12"/>
      <c r="H10" s="12" t="s">
        <v>7</v>
      </c>
    </row>
    <row r="11" spans="2:8" ht="48" customHeight="1">
      <c r="B11" s="13" t="s">
        <v>8</v>
      </c>
      <c r="C11" s="13" t="s">
        <v>9</v>
      </c>
      <c r="D11" s="13" t="s">
        <v>10</v>
      </c>
      <c r="E11" s="14" t="s">
        <v>11</v>
      </c>
      <c r="F11" s="15" t="s">
        <v>12</v>
      </c>
      <c r="G11" s="13" t="s">
        <v>13</v>
      </c>
      <c r="H11" s="13" t="s">
        <v>14</v>
      </c>
    </row>
    <row r="12" spans="2:8" ht="12.75">
      <c r="B12" s="13">
        <v>1</v>
      </c>
      <c r="C12" s="13">
        <v>2</v>
      </c>
      <c r="D12" s="13">
        <v>3</v>
      </c>
      <c r="E12" s="14">
        <v>4</v>
      </c>
      <c r="F12" s="16">
        <v>5</v>
      </c>
      <c r="G12" s="17"/>
      <c r="H12" s="13">
        <v>6</v>
      </c>
    </row>
    <row r="13" spans="2:8" ht="12.75">
      <c r="B13" s="18" t="s">
        <v>15</v>
      </c>
      <c r="C13" s="19" t="s">
        <v>16</v>
      </c>
      <c r="D13" s="20">
        <f>SUM(D14)</f>
        <v>7565</v>
      </c>
      <c r="E13" s="21">
        <f>SUM(E14)</f>
        <v>3374.0299999999997</v>
      </c>
      <c r="F13" s="22">
        <f aca="true" t="shared" si="0" ref="F13:F24">E13/D13</f>
        <v>0.4460052875082617</v>
      </c>
      <c r="G13" s="23">
        <f>SUM(G14)</f>
        <v>3648.51</v>
      </c>
      <c r="H13" s="24">
        <f aca="true" t="shared" si="1" ref="H13:H75">E13/G13</f>
        <v>0.9247692893811446</v>
      </c>
    </row>
    <row r="14" spans="2:8" ht="12.75">
      <c r="B14" s="25" t="s">
        <v>17</v>
      </c>
      <c r="C14" s="26" t="s">
        <v>18</v>
      </c>
      <c r="D14" s="27">
        <f>SUM(D15,D21)</f>
        <v>7565</v>
      </c>
      <c r="E14" s="28">
        <f>SUM(E15,E21)</f>
        <v>3374.0299999999997</v>
      </c>
      <c r="F14" s="29">
        <f t="shared" si="0"/>
        <v>0.4460052875082617</v>
      </c>
      <c r="G14" s="30">
        <f>SUM(G15,G21)</f>
        <v>3648.51</v>
      </c>
      <c r="H14" s="31">
        <f t="shared" si="1"/>
        <v>0.9247692893811446</v>
      </c>
    </row>
    <row r="15" spans="2:8" ht="12.75">
      <c r="B15" s="25">
        <v>1</v>
      </c>
      <c r="C15" s="26" t="s">
        <v>19</v>
      </c>
      <c r="D15" s="27">
        <f>SUM(D16:D20)</f>
        <v>4545</v>
      </c>
      <c r="E15" s="28">
        <f>SUM(E16:E20)</f>
        <v>1849.78</v>
      </c>
      <c r="F15" s="29">
        <f t="shared" si="0"/>
        <v>0.40699229922992297</v>
      </c>
      <c r="G15" s="30">
        <f>SUM(G16:G20)</f>
        <v>1837.3300000000002</v>
      </c>
      <c r="H15" s="31">
        <f t="shared" si="1"/>
        <v>1.0067761371120048</v>
      </c>
    </row>
    <row r="16" spans="2:8" ht="12.75">
      <c r="B16" s="32">
        <v>1.1</v>
      </c>
      <c r="C16" s="33" t="s">
        <v>20</v>
      </c>
      <c r="D16" s="34">
        <f>'[1]DUKIEN.LEPHI'!$E$7</f>
        <v>4450</v>
      </c>
      <c r="E16" s="35">
        <f>'[1]DUKIEN.LEPHI'!$K$7</f>
        <v>1801.92</v>
      </c>
      <c r="F16" s="36">
        <f t="shared" si="0"/>
        <v>0.40492584269662923</v>
      </c>
      <c r="G16" s="37">
        <v>1785.65</v>
      </c>
      <c r="H16" s="38">
        <f t="shared" si="1"/>
        <v>1.0091115280150085</v>
      </c>
    </row>
    <row r="17" spans="2:8" ht="12.75">
      <c r="B17" s="32">
        <v>1.2</v>
      </c>
      <c r="C17" s="39" t="s">
        <v>21</v>
      </c>
      <c r="D17" s="34">
        <f>'[1]DUKIEN.LEPHI'!$E$8</f>
        <v>0.30000000000000004</v>
      </c>
      <c r="E17" s="35">
        <f>'[1]DUKIEN.LEPHI'!$K$8</f>
        <v>0.05</v>
      </c>
      <c r="F17" s="36">
        <f t="shared" si="0"/>
        <v>0.16666666666666666</v>
      </c>
      <c r="G17" s="37">
        <v>0.1</v>
      </c>
      <c r="H17" s="38">
        <f t="shared" si="1"/>
        <v>0.5</v>
      </c>
    </row>
    <row r="18" spans="2:8" ht="12.75">
      <c r="B18" s="32">
        <v>1.3</v>
      </c>
      <c r="C18" s="33" t="s">
        <v>22</v>
      </c>
      <c r="D18" s="34">
        <f>'[1]DUKIEN.LEPHI'!$E$9</f>
        <v>90</v>
      </c>
      <c r="E18" s="35">
        <f>'[1]DUKIEN.LEPHI'!$K$9</f>
        <v>45.15</v>
      </c>
      <c r="F18" s="36">
        <f t="shared" si="0"/>
        <v>0.5016666666666667</v>
      </c>
      <c r="G18" s="37">
        <v>49.4</v>
      </c>
      <c r="H18" s="38">
        <f t="shared" si="1"/>
        <v>0.9139676113360324</v>
      </c>
    </row>
    <row r="19" spans="2:8" ht="12.75">
      <c r="B19" s="32">
        <v>1.4</v>
      </c>
      <c r="C19" s="39" t="s">
        <v>23</v>
      </c>
      <c r="D19" s="34">
        <f>'[1]DUKIEN.LEPHI'!$E$10</f>
        <v>2</v>
      </c>
      <c r="E19" s="35">
        <f>'[1]DUKIEN.LEPHI'!$K$10</f>
        <v>1.05</v>
      </c>
      <c r="F19" s="36">
        <f t="shared" si="0"/>
        <v>0.525</v>
      </c>
      <c r="G19" s="37">
        <v>0.15</v>
      </c>
      <c r="H19" s="38">
        <f t="shared" si="1"/>
        <v>7.000000000000001</v>
      </c>
    </row>
    <row r="20" spans="2:8" ht="12.75">
      <c r="B20" s="32">
        <v>1.5</v>
      </c>
      <c r="C20" s="39" t="s">
        <v>24</v>
      </c>
      <c r="D20" s="34">
        <f>'[1]DUKIEN.LEPHI'!$E$11</f>
        <v>2.7</v>
      </c>
      <c r="E20" s="35">
        <f>'[1]DUKIEN.LEPHI'!$K$11</f>
        <v>1.61</v>
      </c>
      <c r="F20" s="36">
        <f t="shared" si="0"/>
        <v>0.5962962962962963</v>
      </c>
      <c r="G20" s="37">
        <v>2.03</v>
      </c>
      <c r="H20" s="38">
        <f t="shared" si="1"/>
        <v>0.7931034482758622</v>
      </c>
    </row>
    <row r="21" spans="2:8" ht="12.75">
      <c r="B21" s="40">
        <v>2</v>
      </c>
      <c r="C21" s="41" t="s">
        <v>25</v>
      </c>
      <c r="D21" s="42">
        <f>SUM(D22:D25)</f>
        <v>3020</v>
      </c>
      <c r="E21" s="28">
        <f>SUM(E22:E25)</f>
        <v>1524.25</v>
      </c>
      <c r="F21" s="31">
        <f t="shared" si="0"/>
        <v>0.5047185430463577</v>
      </c>
      <c r="G21" s="30">
        <f>SUM(G22:G25)</f>
        <v>1811.18</v>
      </c>
      <c r="H21" s="31">
        <f t="shared" si="1"/>
        <v>0.8415784184896035</v>
      </c>
    </row>
    <row r="22" spans="2:8" ht="12.75">
      <c r="B22" s="43">
        <v>2.1</v>
      </c>
      <c r="C22" s="44" t="s">
        <v>26</v>
      </c>
      <c r="D22" s="45">
        <f>'[1]DUKIEN.PHI'!$E$7</f>
        <v>2350</v>
      </c>
      <c r="E22" s="35">
        <f>'[1]DUKIEN.PHI'!$K$7</f>
        <v>1149.75</v>
      </c>
      <c r="F22" s="38">
        <f t="shared" si="0"/>
        <v>0.48925531914893616</v>
      </c>
      <c r="G22" s="37">
        <v>1068.81</v>
      </c>
      <c r="H22" s="38">
        <f t="shared" si="1"/>
        <v>1.0757290818761052</v>
      </c>
    </row>
    <row r="23" spans="2:8" ht="12.75">
      <c r="B23" s="43">
        <v>2.2</v>
      </c>
      <c r="C23" s="44" t="s">
        <v>27</v>
      </c>
      <c r="D23" s="45">
        <f>'[1]DUKIEN.PHI'!$E$8+'[1]DUKIEN.PHI'!$E$9</f>
        <v>450</v>
      </c>
      <c r="E23" s="35">
        <f>'[1]DUKIEN.PHI'!$K$8+'[1]DUKIEN.PHI'!$K$9</f>
        <v>358.27</v>
      </c>
      <c r="F23" s="38">
        <f t="shared" si="0"/>
        <v>0.7961555555555555</v>
      </c>
      <c r="G23" s="37">
        <v>334.71</v>
      </c>
      <c r="H23" s="38">
        <f t="shared" si="1"/>
        <v>1.0703892922231186</v>
      </c>
    </row>
    <row r="24" spans="2:8" ht="12.75">
      <c r="B24" s="43">
        <v>2.3</v>
      </c>
      <c r="C24" s="44" t="s">
        <v>28</v>
      </c>
      <c r="D24" s="45">
        <f>'[1]DUKIEN.PHI'!$E$10</f>
        <v>220</v>
      </c>
      <c r="E24" s="35">
        <f>'[1]DUKIEN.PHI'!$K$10</f>
        <v>10.030000000000001</v>
      </c>
      <c r="F24" s="38">
        <f t="shared" si="0"/>
        <v>0.0455909090909091</v>
      </c>
      <c r="G24" s="37">
        <v>400.76</v>
      </c>
      <c r="H24" s="38"/>
    </row>
    <row r="25" spans="2:8" ht="12.75">
      <c r="B25" s="43">
        <v>2.4</v>
      </c>
      <c r="C25" s="44" t="s">
        <v>29</v>
      </c>
      <c r="D25" s="45">
        <f>'[1]DUKIEN.PHI'!$E$11</f>
        <v>0</v>
      </c>
      <c r="E25" s="35">
        <f>'[1]DUKIEN.PHI'!$K$11</f>
        <v>6.2</v>
      </c>
      <c r="F25" s="38"/>
      <c r="G25" s="37">
        <v>6.9</v>
      </c>
      <c r="H25" s="38">
        <f t="shared" si="1"/>
        <v>0.8985507246376812</v>
      </c>
    </row>
    <row r="26" spans="2:8" ht="12.75">
      <c r="B26" s="25" t="s">
        <v>30</v>
      </c>
      <c r="C26" s="26" t="s">
        <v>31</v>
      </c>
      <c r="D26" s="27">
        <f>SUM(D27,D34)</f>
        <v>2739.6504999999997</v>
      </c>
      <c r="E26" s="28">
        <f>SUM(E27,E34)</f>
        <v>1246.539</v>
      </c>
      <c r="F26" s="29">
        <f>E26/D26</f>
        <v>0.4549992781926016</v>
      </c>
      <c r="G26" s="30">
        <f>SUM(G27,G34)</f>
        <v>1119.9099999999999</v>
      </c>
      <c r="H26" s="31">
        <f t="shared" si="1"/>
        <v>1.1130706931807022</v>
      </c>
    </row>
    <row r="27" spans="2:8" ht="12.75">
      <c r="B27" s="25">
        <v>1</v>
      </c>
      <c r="C27" s="26" t="s">
        <v>32</v>
      </c>
      <c r="D27" s="27">
        <f>D28+D29</f>
        <v>2739.6504999999997</v>
      </c>
      <c r="E27" s="28">
        <f>E28+E29</f>
        <v>1246.539</v>
      </c>
      <c r="F27" s="29">
        <f>E27/D27</f>
        <v>0.4549992781926016</v>
      </c>
      <c r="G27" s="30">
        <f>SUM(G28+G29)</f>
        <v>1119.9099999999999</v>
      </c>
      <c r="H27" s="31">
        <f t="shared" si="1"/>
        <v>1.1130706931807022</v>
      </c>
    </row>
    <row r="28" spans="2:8" ht="12.75">
      <c r="B28" s="25">
        <v>1.1</v>
      </c>
      <c r="C28" s="26" t="s">
        <v>33</v>
      </c>
      <c r="D28" s="27"/>
      <c r="E28" s="28"/>
      <c r="F28" s="29"/>
      <c r="G28" s="30"/>
      <c r="H28" s="31"/>
    </row>
    <row r="29" spans="2:8" ht="12.75">
      <c r="B29" s="25">
        <v>1.2</v>
      </c>
      <c r="C29" s="26" t="s">
        <v>34</v>
      </c>
      <c r="D29" s="27">
        <f>SUM(D30:D33)</f>
        <v>2739.6504999999997</v>
      </c>
      <c r="E29" s="28">
        <f>SUM(E30:E33)</f>
        <v>1246.539</v>
      </c>
      <c r="F29" s="29"/>
      <c r="G29" s="30">
        <f>SUM(G30:G33)</f>
        <v>1119.9099999999999</v>
      </c>
      <c r="H29" s="31">
        <f t="shared" si="1"/>
        <v>1.1130706931807022</v>
      </c>
    </row>
    <row r="30" spans="2:8" ht="12.75">
      <c r="B30" s="32" t="s">
        <v>35</v>
      </c>
      <c r="C30" s="46" t="s">
        <v>36</v>
      </c>
      <c r="D30" s="47">
        <f>'[1]DUKIEN.PHI'!$E$25</f>
        <v>153.5</v>
      </c>
      <c r="E30" s="35">
        <f>'[1]DUKIEN.PHI'!$K$25</f>
        <v>77.22999999999999</v>
      </c>
      <c r="F30" s="29"/>
      <c r="G30" s="37">
        <v>50.31</v>
      </c>
      <c r="H30" s="38">
        <f t="shared" si="1"/>
        <v>1.5350824885708605</v>
      </c>
    </row>
    <row r="31" spans="2:8" ht="12.75">
      <c r="B31" s="32" t="s">
        <v>37</v>
      </c>
      <c r="C31" s="46" t="s">
        <v>38</v>
      </c>
      <c r="D31" s="47">
        <f>'[1]DUKIEN.PHI'!$E$51-D32</f>
        <v>2529.1504999999997</v>
      </c>
      <c r="E31" s="35">
        <f>'[1]DUKIEN.PHI'!$K$51</f>
        <v>1169.017</v>
      </c>
      <c r="F31" s="29"/>
      <c r="G31" s="37">
        <v>1069.6</v>
      </c>
      <c r="H31" s="38">
        <f t="shared" si="1"/>
        <v>1.0929478309648468</v>
      </c>
    </row>
    <row r="32" spans="2:8" ht="12.75">
      <c r="B32" s="32" t="s">
        <v>39</v>
      </c>
      <c r="C32" s="46" t="s">
        <v>40</v>
      </c>
      <c r="D32" s="47">
        <f>'[1]DUKIEN.PHI'!$E$92</f>
        <v>48</v>
      </c>
      <c r="E32" s="48"/>
      <c r="F32" s="49"/>
      <c r="G32" s="50"/>
      <c r="H32" s="31"/>
    </row>
    <row r="33" spans="2:8" ht="14.25" customHeight="1">
      <c r="B33" s="32" t="s">
        <v>41</v>
      </c>
      <c r="C33" s="46" t="s">
        <v>42</v>
      </c>
      <c r="D33" s="47">
        <f>'[1]DUKIEN.PHI'!$E$120</f>
        <v>9</v>
      </c>
      <c r="E33" s="35">
        <f>'[1]DUKIEN.PHI'!$K$120</f>
        <v>0.292</v>
      </c>
      <c r="F33" s="49"/>
      <c r="G33" s="50"/>
      <c r="H33" s="31"/>
    </row>
    <row r="34" spans="2:8" ht="12.75">
      <c r="B34" s="25">
        <v>2</v>
      </c>
      <c r="C34" s="26" t="s">
        <v>43</v>
      </c>
      <c r="D34" s="27">
        <v>0</v>
      </c>
      <c r="E34" s="28">
        <v>0</v>
      </c>
      <c r="F34" s="29"/>
      <c r="G34" s="30">
        <v>0</v>
      </c>
      <c r="H34" s="31"/>
    </row>
    <row r="35" spans="2:8" ht="12.75">
      <c r="B35" s="25" t="s">
        <v>44</v>
      </c>
      <c r="C35" s="26" t="s">
        <v>45</v>
      </c>
      <c r="D35" s="27">
        <f>SUM(D36,D42)</f>
        <v>4847</v>
      </c>
      <c r="E35" s="51">
        <f>SUM(E36,E42)</f>
        <v>1896.187</v>
      </c>
      <c r="F35" s="29">
        <f aca="true" t="shared" si="2" ref="F35:F45">E35/D35</f>
        <v>0.3912083763152465</v>
      </c>
      <c r="G35" s="30">
        <f>SUM(G36,G42)</f>
        <v>1886.95</v>
      </c>
      <c r="H35" s="31">
        <f t="shared" si="1"/>
        <v>1.0048952012506955</v>
      </c>
    </row>
    <row r="36" spans="2:8" ht="12.75">
      <c r="B36" s="25">
        <v>1</v>
      </c>
      <c r="C36" s="26" t="s">
        <v>19</v>
      </c>
      <c r="D36" s="27">
        <f>SUM(D37:D41)</f>
        <v>4545</v>
      </c>
      <c r="E36" s="51">
        <f>SUM(E37:E41)</f>
        <v>1849.78</v>
      </c>
      <c r="F36" s="29">
        <f t="shared" si="2"/>
        <v>0.40699229922992297</v>
      </c>
      <c r="G36" s="30">
        <f>SUM(G37:G41)</f>
        <v>1837.3300000000002</v>
      </c>
      <c r="H36" s="31">
        <f t="shared" si="1"/>
        <v>1.0067761371120048</v>
      </c>
    </row>
    <row r="37" spans="2:8" ht="12.75">
      <c r="B37" s="32">
        <v>1.1</v>
      </c>
      <c r="C37" s="33" t="s">
        <v>46</v>
      </c>
      <c r="D37" s="34">
        <f>'[1]DUKIEN.LEPHI'!$E$7</f>
        <v>4450</v>
      </c>
      <c r="E37" s="35">
        <f>'[1]DUKIEN.LEPHI'!$K$7</f>
        <v>1801.92</v>
      </c>
      <c r="F37" s="36">
        <f t="shared" si="2"/>
        <v>0.40492584269662923</v>
      </c>
      <c r="G37" s="37">
        <v>1785.65</v>
      </c>
      <c r="H37" s="38">
        <f t="shared" si="1"/>
        <v>1.0091115280150085</v>
      </c>
    </row>
    <row r="38" spans="2:8" ht="12.75">
      <c r="B38" s="32">
        <v>1.2</v>
      </c>
      <c r="C38" s="39" t="s">
        <v>47</v>
      </c>
      <c r="D38" s="34">
        <f>'[1]DUKIEN.LEPHI'!$E$8</f>
        <v>0.30000000000000004</v>
      </c>
      <c r="E38" s="35">
        <f>'[1]DUKIEN.LEPHI'!$K$8</f>
        <v>0.05</v>
      </c>
      <c r="F38" s="36">
        <f t="shared" si="2"/>
        <v>0.16666666666666666</v>
      </c>
      <c r="G38" s="37">
        <v>0.1</v>
      </c>
      <c r="H38" s="38">
        <f t="shared" si="1"/>
        <v>0.5</v>
      </c>
    </row>
    <row r="39" spans="2:8" ht="12.75">
      <c r="B39" s="32">
        <v>1.3</v>
      </c>
      <c r="C39" s="33" t="s">
        <v>48</v>
      </c>
      <c r="D39" s="34">
        <f>'[1]DUKIEN.LEPHI'!$E$9</f>
        <v>90</v>
      </c>
      <c r="E39" s="35">
        <f>'[1]DUKIEN.LEPHI'!$K$9</f>
        <v>45.15</v>
      </c>
      <c r="F39" s="36">
        <f t="shared" si="2"/>
        <v>0.5016666666666667</v>
      </c>
      <c r="G39" s="37">
        <v>49.4</v>
      </c>
      <c r="H39" s="38">
        <f t="shared" si="1"/>
        <v>0.9139676113360324</v>
      </c>
    </row>
    <row r="40" spans="2:8" ht="12.75">
      <c r="B40" s="32">
        <v>1.4</v>
      </c>
      <c r="C40" s="39" t="s">
        <v>49</v>
      </c>
      <c r="D40" s="34">
        <f>'[1]DUKIEN.LEPHI'!$E$10</f>
        <v>2</v>
      </c>
      <c r="E40" s="35">
        <f>'[1]DUKIEN.LEPHI'!$K$10</f>
        <v>1.05</v>
      </c>
      <c r="F40" s="36">
        <f t="shared" si="2"/>
        <v>0.525</v>
      </c>
      <c r="G40" s="37">
        <v>0.15</v>
      </c>
      <c r="H40" s="38">
        <f t="shared" si="1"/>
        <v>7.000000000000001</v>
      </c>
    </row>
    <row r="41" spans="2:8" ht="12.75">
      <c r="B41" s="32">
        <v>1.5</v>
      </c>
      <c r="C41" s="39" t="s">
        <v>50</v>
      </c>
      <c r="D41" s="34">
        <f>'[1]DUKIEN.LEPHI'!$E$11</f>
        <v>2.7</v>
      </c>
      <c r="E41" s="35">
        <f>'[1]DUKIEN.LEPHI'!$K$11</f>
        <v>1.61</v>
      </c>
      <c r="F41" s="36">
        <f t="shared" si="2"/>
        <v>0.5962962962962963</v>
      </c>
      <c r="G41" s="37">
        <v>2.03</v>
      </c>
      <c r="H41" s="38">
        <f t="shared" si="1"/>
        <v>0.7931034482758622</v>
      </c>
    </row>
    <row r="42" spans="2:8" ht="12.75">
      <c r="B42" s="25">
        <v>2</v>
      </c>
      <c r="C42" s="26" t="s">
        <v>25</v>
      </c>
      <c r="D42" s="27">
        <f>SUM(D43:D46)</f>
        <v>302</v>
      </c>
      <c r="E42" s="51">
        <f>SUM(E43:E46)</f>
        <v>46.407</v>
      </c>
      <c r="F42" s="29">
        <f t="shared" si="2"/>
        <v>0.15366556291390726</v>
      </c>
      <c r="G42" s="30">
        <f>SUM(G43:G46)</f>
        <v>49.62</v>
      </c>
      <c r="H42" s="31">
        <f t="shared" si="1"/>
        <v>0.935247883917775</v>
      </c>
    </row>
    <row r="43" spans="2:8" ht="12.75">
      <c r="B43" s="43">
        <v>2.1</v>
      </c>
      <c r="C43" s="44" t="s">
        <v>26</v>
      </c>
      <c r="D43" s="45">
        <f>'[1]DUKIEN.PHI'!$E$13</f>
        <v>235</v>
      </c>
      <c r="E43" s="52"/>
      <c r="F43" s="38"/>
      <c r="G43" s="37"/>
      <c r="H43" s="31"/>
    </row>
    <row r="44" spans="2:8" ht="12.75">
      <c r="B44" s="43">
        <v>2.2</v>
      </c>
      <c r="C44" s="44" t="s">
        <v>27</v>
      </c>
      <c r="D44" s="45">
        <f>'[1]DUKIEN.PHI'!$E$14+'[1]DUKIEN.PHI'!$E$15</f>
        <v>45</v>
      </c>
      <c r="E44" s="52">
        <f>'[1]DUKIEN.PHI'!$K$14+'[1]DUKIEN.PHI'!$K$15</f>
        <v>44.784</v>
      </c>
      <c r="F44" s="38">
        <f t="shared" si="2"/>
        <v>0.9952</v>
      </c>
      <c r="G44" s="37">
        <v>8.85</v>
      </c>
      <c r="H44" s="31"/>
    </row>
    <row r="45" spans="2:8" ht="12.75">
      <c r="B45" s="43">
        <v>2.3</v>
      </c>
      <c r="C45" s="44" t="s">
        <v>28</v>
      </c>
      <c r="D45" s="45">
        <f>'[1]DUKIEN.PHI'!$E$16</f>
        <v>22</v>
      </c>
      <c r="E45" s="52">
        <f>'[1]DUKIEN.PHI'!$K$16</f>
        <v>1.0030000000000001</v>
      </c>
      <c r="F45" s="38">
        <f t="shared" si="2"/>
        <v>0.0455909090909091</v>
      </c>
      <c r="G45" s="37">
        <v>40.08</v>
      </c>
      <c r="H45" s="31"/>
    </row>
    <row r="46" spans="2:8" ht="12.75">
      <c r="B46" s="43">
        <v>2.4</v>
      </c>
      <c r="C46" s="44" t="s">
        <v>29</v>
      </c>
      <c r="D46" s="45">
        <f>'[1]DUKIEN.PHI'!$E$17</f>
        <v>0</v>
      </c>
      <c r="E46" s="52">
        <f>'[1]DUKIEN.PHI'!$K$17</f>
        <v>0.6200000000000001</v>
      </c>
      <c r="F46" s="38"/>
      <c r="G46" s="37">
        <v>0.69</v>
      </c>
      <c r="H46" s="38">
        <f t="shared" si="1"/>
        <v>0.8985507246376814</v>
      </c>
    </row>
    <row r="47" spans="2:8" ht="12.75">
      <c r="B47" s="53" t="s">
        <v>51</v>
      </c>
      <c r="C47" s="54" t="s">
        <v>52</v>
      </c>
      <c r="D47" s="55">
        <f>SUM(D49,D66,D71,D73)</f>
        <v>17550.275788</v>
      </c>
      <c r="E47" s="56">
        <f>SUM(E49,E66,E71,E73)</f>
        <v>9999.555999999999</v>
      </c>
      <c r="F47" s="57">
        <f aca="true" t="shared" si="3" ref="F47:F66">E47/D47</f>
        <v>0.5697663171103667</v>
      </c>
      <c r="G47" s="58">
        <f>SUM(G49,G66,G71,G73)</f>
        <v>9492.67</v>
      </c>
      <c r="H47" s="57">
        <f t="shared" si="1"/>
        <v>1.0533976215332461</v>
      </c>
    </row>
    <row r="48" spans="2:8" ht="12.75">
      <c r="B48" s="59" t="s">
        <v>17</v>
      </c>
      <c r="C48" s="60" t="s">
        <v>53</v>
      </c>
      <c r="D48" s="61">
        <f>D49+D66+D71+D73</f>
        <v>17550.275788</v>
      </c>
      <c r="E48" s="62">
        <f>E49+E66+E71+E73</f>
        <v>9999.555999999999</v>
      </c>
      <c r="F48" s="63">
        <f t="shared" si="3"/>
        <v>0.5697663171103667</v>
      </c>
      <c r="G48" s="64">
        <f>G49+G66+G71+G73</f>
        <v>9492.67</v>
      </c>
      <c r="H48" s="63">
        <f t="shared" si="1"/>
        <v>1.0533976215332461</v>
      </c>
    </row>
    <row r="49" spans="2:8" ht="12.75">
      <c r="B49" s="40">
        <v>1</v>
      </c>
      <c r="C49" s="41" t="s">
        <v>43</v>
      </c>
      <c r="D49" s="42">
        <f>SUM(D50,D55,D56)</f>
        <v>7582.475788</v>
      </c>
      <c r="E49" s="51">
        <f>SUM(E50,E55,E56)</f>
        <v>2026.756</v>
      </c>
      <c r="F49" s="31">
        <f t="shared" si="3"/>
        <v>0.2672947539387514</v>
      </c>
      <c r="G49" s="30">
        <f>SUM(G50,G55,G56)</f>
        <v>1476.95</v>
      </c>
      <c r="H49" s="31">
        <f t="shared" si="1"/>
        <v>1.372257693219134</v>
      </c>
    </row>
    <row r="50" spans="2:8" ht="14.25" customHeight="1">
      <c r="B50" s="40">
        <v>1.1</v>
      </c>
      <c r="C50" s="65" t="s">
        <v>54</v>
      </c>
      <c r="D50" s="66">
        <f>SUM(D51,D52,D53,D54,D55)</f>
        <v>4225.645788</v>
      </c>
      <c r="E50" s="51">
        <f>SUM(E51,E52,E53,E54)</f>
        <v>1878.236</v>
      </c>
      <c r="F50" s="31">
        <f t="shared" si="3"/>
        <v>0.44448496022402534</v>
      </c>
      <c r="G50" s="30">
        <f>SUM(G51:G55)</f>
        <v>1331.64</v>
      </c>
      <c r="H50" s="31">
        <f t="shared" si="1"/>
        <v>1.4104682947343126</v>
      </c>
    </row>
    <row r="51" spans="2:8" ht="12.75">
      <c r="B51" s="43" t="s">
        <v>55</v>
      </c>
      <c r="C51" s="67" t="s">
        <v>56</v>
      </c>
      <c r="D51" s="45">
        <f>'[1]DUKIEN.NSNN'!$E$11</f>
        <v>3325.8457879999996</v>
      </c>
      <c r="E51" s="52">
        <f>'[1]DUKIEN.NSNN'!$K$11</f>
        <v>1726.9660000000001</v>
      </c>
      <c r="F51" s="38">
        <f t="shared" si="3"/>
        <v>0.5192561862702939</v>
      </c>
      <c r="G51" s="37">
        <v>1201.93</v>
      </c>
      <c r="H51" s="38">
        <f t="shared" si="1"/>
        <v>1.4368274358739694</v>
      </c>
    </row>
    <row r="52" spans="2:8" ht="12.75">
      <c r="B52" s="43" t="s">
        <v>57</v>
      </c>
      <c r="C52" s="67" t="s">
        <v>38</v>
      </c>
      <c r="D52" s="45">
        <f>'[1]DUKIEN.NSNN'!$E$41-D53</f>
        <v>580.4</v>
      </c>
      <c r="E52" s="52">
        <f>'[1]DUKIEN.NSNN'!$K$41-E53</f>
        <v>131.82</v>
      </c>
      <c r="F52" s="38">
        <f t="shared" si="3"/>
        <v>0.22711922811853894</v>
      </c>
      <c r="G52" s="37">
        <v>106.14</v>
      </c>
      <c r="H52" s="38">
        <f t="shared" si="1"/>
        <v>1.2419446014697568</v>
      </c>
    </row>
    <row r="53" spans="2:8" ht="12.75">
      <c r="B53" s="43" t="s">
        <v>58</v>
      </c>
      <c r="C53" s="67" t="s">
        <v>40</v>
      </c>
      <c r="D53" s="45">
        <f>'[1]DUKIEN.NSNN'!$E$82</f>
        <v>124</v>
      </c>
      <c r="E53" s="52">
        <f>'[1]DUKIEN.NSNN'!$K$82</f>
        <v>4.75</v>
      </c>
      <c r="F53" s="38">
        <f t="shared" si="3"/>
        <v>0.038306451612903226</v>
      </c>
      <c r="G53" s="37">
        <v>10.28</v>
      </c>
      <c r="H53" s="38">
        <f t="shared" si="1"/>
        <v>0.46206225680933855</v>
      </c>
    </row>
    <row r="54" spans="2:8" ht="12.75">
      <c r="B54" s="43" t="s">
        <v>59</v>
      </c>
      <c r="C54" s="67" t="s">
        <v>42</v>
      </c>
      <c r="D54" s="45">
        <f>'[1]DUKIEN.NSNN'!$E$110</f>
        <v>64</v>
      </c>
      <c r="E54" s="52">
        <f>'[1]DUKIEN.NSNN'!$K$110</f>
        <v>14.7</v>
      </c>
      <c r="F54" s="38">
        <f t="shared" si="3"/>
        <v>0.2296875</v>
      </c>
      <c r="G54" s="37">
        <v>13.29</v>
      </c>
      <c r="H54" s="38">
        <f t="shared" si="1"/>
        <v>1.1060948081264108</v>
      </c>
    </row>
    <row r="55" spans="2:8" ht="12.75">
      <c r="B55" s="43" t="s">
        <v>60</v>
      </c>
      <c r="C55" s="67" t="s">
        <v>61</v>
      </c>
      <c r="D55" s="45">
        <v>131.4</v>
      </c>
      <c r="E55" s="52"/>
      <c r="F55" s="38">
        <f t="shared" si="3"/>
        <v>0</v>
      </c>
      <c r="G55" s="37">
        <v>0</v>
      </c>
      <c r="H55" s="38"/>
    </row>
    <row r="56" spans="2:8" ht="12.75">
      <c r="B56" s="40">
        <v>1.2</v>
      </c>
      <c r="C56" s="68" t="s">
        <v>34</v>
      </c>
      <c r="D56" s="42">
        <f>SUM(D57:D65)</f>
        <v>3225.43</v>
      </c>
      <c r="E56" s="51">
        <f>SUM(E57:E65)</f>
        <v>148.52</v>
      </c>
      <c r="F56" s="31">
        <f t="shared" si="3"/>
        <v>0.04604657363514323</v>
      </c>
      <c r="G56" s="30">
        <f>SUM(G57:G65)</f>
        <v>145.31</v>
      </c>
      <c r="H56" s="31">
        <f t="shared" si="1"/>
        <v>1.0220907026357444</v>
      </c>
    </row>
    <row r="57" spans="2:8" ht="12.75">
      <c r="B57" s="43" t="s">
        <v>62</v>
      </c>
      <c r="C57" s="67" t="s">
        <v>63</v>
      </c>
      <c r="D57" s="45">
        <f>'[1]DUKIEN.NSNN'!$E$118</f>
        <v>16</v>
      </c>
      <c r="E57" s="52">
        <f>'[1]DUKIEN.NSNN'!$K$118</f>
        <v>3.54</v>
      </c>
      <c r="F57" s="38">
        <f t="shared" si="3"/>
        <v>0.22125</v>
      </c>
      <c r="G57" s="37">
        <v>3.54</v>
      </c>
      <c r="H57" s="38">
        <f t="shared" si="1"/>
        <v>1</v>
      </c>
    </row>
    <row r="58" spans="2:8" ht="14.25" customHeight="1">
      <c r="B58" s="43" t="s">
        <v>64</v>
      </c>
      <c r="C58" s="69" t="s">
        <v>65</v>
      </c>
      <c r="D58" s="45">
        <f>'[1]DUKIEN.NSNN'!$E$122</f>
        <v>45</v>
      </c>
      <c r="E58" s="52">
        <f>'[1]DUKIEN.NSNN'!$K$122</f>
        <v>26.200000000000003</v>
      </c>
      <c r="F58" s="38">
        <f t="shared" si="3"/>
        <v>0.5822222222222223</v>
      </c>
      <c r="G58" s="37">
        <v>23.95</v>
      </c>
      <c r="H58" s="38">
        <f t="shared" si="1"/>
        <v>1.093945720250522</v>
      </c>
    </row>
    <row r="59" spans="2:8" ht="12.75">
      <c r="B59" s="43" t="s">
        <v>66</v>
      </c>
      <c r="C59" s="67" t="s">
        <v>67</v>
      </c>
      <c r="D59" s="45">
        <f>'[1]DUKIEN.NSNN'!$E$131</f>
        <v>90</v>
      </c>
      <c r="E59" s="52"/>
      <c r="F59" s="38">
        <f t="shared" si="3"/>
        <v>0</v>
      </c>
      <c r="G59" s="37">
        <v>0</v>
      </c>
      <c r="H59" s="38"/>
    </row>
    <row r="60" spans="2:8" ht="12.75">
      <c r="B60" s="43" t="s">
        <v>68</v>
      </c>
      <c r="C60" s="67" t="s">
        <v>69</v>
      </c>
      <c r="D60" s="45">
        <f>'[1]DUKIEN.NSNN'!$E$141</f>
        <v>59</v>
      </c>
      <c r="E60" s="52">
        <f>'[1]DUKIEN.NSNN'!$K$141</f>
        <v>58</v>
      </c>
      <c r="F60" s="38">
        <f t="shared" si="3"/>
        <v>0.9830508474576272</v>
      </c>
      <c r="G60" s="37">
        <v>58</v>
      </c>
      <c r="H60" s="38">
        <f t="shared" si="1"/>
        <v>1</v>
      </c>
    </row>
    <row r="61" spans="2:8" ht="12.75">
      <c r="B61" s="43" t="s">
        <v>70</v>
      </c>
      <c r="C61" s="67" t="s">
        <v>71</v>
      </c>
      <c r="D61" s="45">
        <f>'[1]DUKIEN.NSNN'!$E$150</f>
        <v>6</v>
      </c>
      <c r="E61" s="52"/>
      <c r="F61" s="38">
        <f t="shared" si="3"/>
        <v>0</v>
      </c>
      <c r="G61" s="37">
        <v>2.4</v>
      </c>
      <c r="H61" s="38">
        <f t="shared" si="1"/>
        <v>0</v>
      </c>
    </row>
    <row r="62" spans="2:8" ht="12.75">
      <c r="B62" s="43" t="s">
        <v>72</v>
      </c>
      <c r="C62" s="67" t="s">
        <v>73</v>
      </c>
      <c r="D62" s="45">
        <f>'[1]DUKIEN.NSNN'!$E$153</f>
        <v>75</v>
      </c>
      <c r="E62" s="52"/>
      <c r="F62" s="38">
        <f t="shared" si="3"/>
        <v>0</v>
      </c>
      <c r="G62" s="37">
        <v>8.5</v>
      </c>
      <c r="H62" s="38">
        <f t="shared" si="1"/>
        <v>0</v>
      </c>
    </row>
    <row r="63" spans="2:8" ht="14.25" customHeight="1">
      <c r="B63" s="43" t="s">
        <v>74</v>
      </c>
      <c r="C63" s="70" t="s">
        <v>75</v>
      </c>
      <c r="D63" s="45">
        <f>'[1]DUKIEN.NSNN'!$E$161</f>
        <v>2461.5</v>
      </c>
      <c r="E63" s="52">
        <f>'[1]DUKIEN.NSNN'!$K$161</f>
        <v>51.18</v>
      </c>
      <c r="F63" s="38">
        <f t="shared" si="3"/>
        <v>0.020792199878123096</v>
      </c>
      <c r="G63" s="37">
        <v>48.92</v>
      </c>
      <c r="H63" s="38">
        <f t="shared" si="1"/>
        <v>1.0461978740801308</v>
      </c>
    </row>
    <row r="64" spans="2:8" ht="36.75" customHeight="1">
      <c r="B64" s="43" t="s">
        <v>76</v>
      </c>
      <c r="C64" s="70" t="s">
        <v>77</v>
      </c>
      <c r="D64" s="45">
        <f>'[1]DUKIEN.NSNN'!$E$158</f>
        <v>72</v>
      </c>
      <c r="E64" s="52">
        <f>'[1]DUKIEN.NSNN'!$K$158</f>
        <v>9.6</v>
      </c>
      <c r="F64" s="38">
        <f t="shared" si="3"/>
        <v>0.13333333333333333</v>
      </c>
      <c r="G64" s="37">
        <v>0</v>
      </c>
      <c r="H64" s="31"/>
    </row>
    <row r="65" spans="2:8" ht="14.25" customHeight="1">
      <c r="B65" s="43" t="s">
        <v>78</v>
      </c>
      <c r="C65" s="70" t="s">
        <v>79</v>
      </c>
      <c r="D65" s="45">
        <v>400.93</v>
      </c>
      <c r="E65" s="52"/>
      <c r="F65" s="38">
        <f t="shared" si="3"/>
        <v>0</v>
      </c>
      <c r="G65" s="37">
        <v>0</v>
      </c>
      <c r="H65" s="31"/>
    </row>
    <row r="66" spans="2:8" ht="12.75">
      <c r="B66" s="40">
        <v>2</v>
      </c>
      <c r="C66" s="41" t="s">
        <v>80</v>
      </c>
      <c r="D66" s="42">
        <f>SUM(D69:D70)</f>
        <v>9915</v>
      </c>
      <c r="E66" s="51">
        <f>SUM(E69:E70)</f>
        <v>7950</v>
      </c>
      <c r="F66" s="31">
        <f t="shared" si="3"/>
        <v>0.8018154311649016</v>
      </c>
      <c r="G66" s="30">
        <f>SUM(G69:G70)</f>
        <v>7995.92</v>
      </c>
      <c r="H66" s="31">
        <f t="shared" si="1"/>
        <v>0.9942570711062642</v>
      </c>
    </row>
    <row r="67" spans="2:8" ht="12.75">
      <c r="B67" s="40">
        <v>2.1</v>
      </c>
      <c r="C67" s="41" t="s">
        <v>33</v>
      </c>
      <c r="D67" s="42"/>
      <c r="E67" s="51"/>
      <c r="F67" s="31"/>
      <c r="G67" s="30"/>
      <c r="H67" s="31"/>
    </row>
    <row r="68" spans="2:8" ht="12.75">
      <c r="B68" s="40">
        <v>2.2</v>
      </c>
      <c r="C68" s="41" t="s">
        <v>34</v>
      </c>
      <c r="D68" s="42">
        <f>SUM(D69:D70)</f>
        <v>9915</v>
      </c>
      <c r="E68" s="51">
        <f>SUM(E69:E70)</f>
        <v>7950</v>
      </c>
      <c r="F68" s="31">
        <f>E68/D68</f>
        <v>0.8018154311649016</v>
      </c>
      <c r="G68" s="30">
        <f>SUM(G69:G70)</f>
        <v>7995.92</v>
      </c>
      <c r="H68" s="31">
        <f t="shared" si="1"/>
        <v>0.9942570711062642</v>
      </c>
    </row>
    <row r="69" spans="2:8" ht="28.5" customHeight="1">
      <c r="B69" s="71" t="s">
        <v>81</v>
      </c>
      <c r="C69" s="72" t="s">
        <v>82</v>
      </c>
      <c r="D69" s="73">
        <f>'[1]DUKIEN.NSNN'!$E$164</f>
        <v>1965</v>
      </c>
      <c r="E69" s="74"/>
      <c r="F69" s="75">
        <f>E69/D69</f>
        <v>0</v>
      </c>
      <c r="G69" s="50"/>
      <c r="H69" s="31"/>
    </row>
    <row r="70" spans="2:8" ht="12.75">
      <c r="B70" s="71" t="s">
        <v>83</v>
      </c>
      <c r="C70" s="76" t="s">
        <v>84</v>
      </c>
      <c r="D70" s="73">
        <f>'[1]DUKIEN.NSNN'!$E$168</f>
        <v>7950</v>
      </c>
      <c r="E70" s="74">
        <f>'[1]DUKIEN.NSNN'!$K$168</f>
        <v>7950</v>
      </c>
      <c r="F70" s="75">
        <f>E70/D70</f>
        <v>1</v>
      </c>
      <c r="G70" s="50">
        <v>7995.92</v>
      </c>
      <c r="H70" s="38">
        <f t="shared" si="1"/>
        <v>0.9942570711062642</v>
      </c>
    </row>
    <row r="71" spans="2:8" ht="14.25" customHeight="1">
      <c r="B71" s="77">
        <v>3</v>
      </c>
      <c r="C71" s="65" t="s">
        <v>85</v>
      </c>
      <c r="D71" s="78">
        <f>SUM(D72)</f>
        <v>22.8</v>
      </c>
      <c r="E71" s="79">
        <f>E72</f>
        <v>22.8</v>
      </c>
      <c r="F71" s="80">
        <f>E71/D71</f>
        <v>1</v>
      </c>
      <c r="G71" s="81">
        <f>SUM(G72)</f>
        <v>19.8</v>
      </c>
      <c r="H71" s="31">
        <f t="shared" si="1"/>
        <v>1.1515151515151516</v>
      </c>
    </row>
    <row r="72" spans="2:8" ht="14.25" customHeight="1">
      <c r="B72" s="77">
        <v>3.1</v>
      </c>
      <c r="C72" s="65" t="s">
        <v>86</v>
      </c>
      <c r="D72" s="82">
        <f>'[1]DUKIEN.NSNN'!$E$170</f>
        <v>22.8</v>
      </c>
      <c r="E72" s="79">
        <f>'[1]DUKIEN.NSNN'!$K$169</f>
        <v>22.8</v>
      </c>
      <c r="F72" s="80">
        <f>E72/D72</f>
        <v>1</v>
      </c>
      <c r="G72" s="81">
        <v>19.8</v>
      </c>
      <c r="H72" s="31">
        <f t="shared" si="1"/>
        <v>1.1515151515151516</v>
      </c>
    </row>
    <row r="73" spans="2:8" ht="14.25" customHeight="1">
      <c r="B73" s="77">
        <v>4</v>
      </c>
      <c r="C73" s="65" t="s">
        <v>87</v>
      </c>
      <c r="D73" s="78">
        <f>'[1]DUKIEN.NSNN'!$E$172</f>
        <v>30</v>
      </c>
      <c r="E73" s="79">
        <f>'[1]DUKIEN.NSNN'!$J$171</f>
        <v>0</v>
      </c>
      <c r="F73" s="80"/>
      <c r="G73" s="83"/>
      <c r="H73" s="31"/>
    </row>
    <row r="74" spans="2:8" ht="12.75">
      <c r="B74" s="84" t="s">
        <v>88</v>
      </c>
      <c r="C74" s="85" t="s">
        <v>89</v>
      </c>
      <c r="D74" s="86">
        <f>SUM(D75,D76,D77)</f>
        <v>1160.5700000000002</v>
      </c>
      <c r="E74" s="87">
        <f>SUM(E75,E76,E77)</f>
        <v>263.6</v>
      </c>
      <c r="F74" s="88">
        <f>E74/D74</f>
        <v>0.22712977243940477</v>
      </c>
      <c r="G74" s="89">
        <f>SUM(G75,G76,G77)</f>
        <v>500</v>
      </c>
      <c r="H74" s="90">
        <f t="shared" si="1"/>
        <v>0.5272</v>
      </c>
    </row>
    <row r="75" spans="2:8" ht="24">
      <c r="B75" s="91" t="s">
        <v>17</v>
      </c>
      <c r="C75" s="70" t="s">
        <v>90</v>
      </c>
      <c r="D75" s="82">
        <v>200</v>
      </c>
      <c r="E75" s="92">
        <v>200</v>
      </c>
      <c r="F75" s="93">
        <f>E75/D75</f>
        <v>1</v>
      </c>
      <c r="G75" s="94">
        <v>500</v>
      </c>
      <c r="H75" s="38">
        <f t="shared" si="1"/>
        <v>0.4</v>
      </c>
    </row>
    <row r="76" spans="2:8" ht="15" customHeight="1">
      <c r="B76" s="91" t="s">
        <v>30</v>
      </c>
      <c r="C76" s="70" t="s">
        <v>91</v>
      </c>
      <c r="D76" s="95">
        <f>'[1]DUKIEN.NSNN'!$E$176</f>
        <v>249</v>
      </c>
      <c r="E76" s="92"/>
      <c r="F76" s="93"/>
      <c r="G76" s="96"/>
      <c r="H76" s="31"/>
    </row>
    <row r="77" spans="2:8" ht="14.25" customHeight="1">
      <c r="B77" s="91" t="s">
        <v>44</v>
      </c>
      <c r="C77" s="97" t="s">
        <v>92</v>
      </c>
      <c r="D77" s="98">
        <f>D78</f>
        <v>711.57</v>
      </c>
      <c r="E77" s="99">
        <f>E79+E82</f>
        <v>63.6</v>
      </c>
      <c r="F77" s="93"/>
      <c r="G77" s="100"/>
      <c r="H77" s="31"/>
    </row>
    <row r="78" spans="2:8" ht="27.75" customHeight="1">
      <c r="B78" s="43">
        <v>1</v>
      </c>
      <c r="C78" s="70" t="s">
        <v>93</v>
      </c>
      <c r="D78" s="95">
        <f>D79+D82</f>
        <v>711.57</v>
      </c>
      <c r="E78" s="101"/>
      <c r="F78" s="93"/>
      <c r="G78" s="102"/>
      <c r="H78" s="31"/>
    </row>
    <row r="79" spans="2:8" ht="14.25" customHeight="1">
      <c r="B79" s="43">
        <v>2</v>
      </c>
      <c r="C79" s="70" t="s">
        <v>94</v>
      </c>
      <c r="D79" s="95">
        <f>D80+D81</f>
        <v>609.97</v>
      </c>
      <c r="E79" s="103">
        <f>E80+E81</f>
        <v>6.7</v>
      </c>
      <c r="F79" s="93">
        <f aca="true" t="shared" si="4" ref="F79:F84">E79/D79</f>
        <v>0.01098414676131613</v>
      </c>
      <c r="G79" s="102"/>
      <c r="H79" s="31"/>
    </row>
    <row r="80" spans="2:8" ht="14.25" customHeight="1">
      <c r="B80" s="71"/>
      <c r="C80" s="72" t="s">
        <v>95</v>
      </c>
      <c r="D80" s="104">
        <v>40</v>
      </c>
      <c r="E80" s="105"/>
      <c r="F80" s="93">
        <f t="shared" si="4"/>
        <v>0</v>
      </c>
      <c r="G80" s="106"/>
      <c r="H80" s="31"/>
    </row>
    <row r="81" spans="2:8" ht="26.25" customHeight="1">
      <c r="B81" s="71"/>
      <c r="C81" s="72" t="s">
        <v>96</v>
      </c>
      <c r="D81" s="104">
        <v>569.97</v>
      </c>
      <c r="E81" s="105">
        <f>'[1]DUKIEN.NSNN'!$J$178</f>
        <v>6.7</v>
      </c>
      <c r="F81" s="93">
        <f t="shared" si="4"/>
        <v>0.01175500464936751</v>
      </c>
      <c r="G81" s="106"/>
      <c r="H81" s="31"/>
    </row>
    <row r="82" spans="2:8" ht="14.25" customHeight="1">
      <c r="B82" s="43">
        <v>3</v>
      </c>
      <c r="C82" s="70" t="s">
        <v>97</v>
      </c>
      <c r="D82" s="95">
        <f>D83+D84</f>
        <v>101.6</v>
      </c>
      <c r="E82" s="103">
        <f>E83+E84</f>
        <v>56.9</v>
      </c>
      <c r="F82" s="93">
        <f t="shared" si="4"/>
        <v>0.5600393700787402</v>
      </c>
      <c r="G82" s="102"/>
      <c r="H82" s="31"/>
    </row>
    <row r="83" spans="2:8" ht="14.25" customHeight="1">
      <c r="B83" s="71"/>
      <c r="C83" s="72" t="s">
        <v>98</v>
      </c>
      <c r="D83" s="104"/>
      <c r="E83" s="105"/>
      <c r="F83" s="93"/>
      <c r="G83" s="106"/>
      <c r="H83" s="31"/>
    </row>
    <row r="84" spans="2:8" ht="14.25" customHeight="1">
      <c r="B84" s="107"/>
      <c r="C84" s="108" t="s">
        <v>99</v>
      </c>
      <c r="D84" s="109">
        <v>101.6</v>
      </c>
      <c r="E84" s="110">
        <f>'[1]DUKIEN.NSNN'!$J$179</f>
        <v>56.9</v>
      </c>
      <c r="F84" s="111">
        <f t="shared" si="4"/>
        <v>0.5600393700787402</v>
      </c>
      <c r="G84" s="112"/>
      <c r="H84" s="113"/>
    </row>
    <row r="86" spans="6:8" ht="14.25" customHeight="1">
      <c r="F86" s="114" t="s">
        <v>100</v>
      </c>
      <c r="G86" s="115"/>
      <c r="H86" s="115"/>
    </row>
    <row r="87" spans="6:8" ht="15" customHeight="1">
      <c r="F87" s="116" t="s">
        <v>101</v>
      </c>
      <c r="G87" s="117"/>
      <c r="H87" s="117"/>
    </row>
  </sheetData>
  <sheetProtection/>
  <mergeCells count="5">
    <mergeCell ref="A1:H1"/>
    <mergeCell ref="B6:H6"/>
    <mergeCell ref="B7:H7"/>
    <mergeCell ref="B8:H8"/>
    <mergeCell ref="B9:H9"/>
  </mergeCells>
  <printOptions/>
  <pageMargins left="0.7086614173228347" right="0.7086614173228347" top="0.3937007874015748" bottom="0.3937007874015748"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Sở GTVT Tây Ninh</dc:creator>
  <cp:keywords/>
  <dc:description/>
  <cp:lastModifiedBy>ADMIN</cp:lastModifiedBy>
  <dcterms:created xsi:type="dcterms:W3CDTF">2019-07-12T03:37:14Z</dcterms:created>
  <dcterms:modified xsi:type="dcterms:W3CDTF">2019-07-12T03:42:58Z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wic_System_Copyrig">
    <vt:lpwstr>Sở GTVT Tây Ninh</vt:lpwstr>
  </property>
</Properties>
</file>