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externalLinks/externalLink3.xml" ContentType="application/vnd.openxmlformats-officedocument.spreadsheetml.externalLink+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8.xml" ContentType="application/vnd.openxmlformats-officedocument.spreadsheetml.externalLink+xml"/>
  <Override PartName="/xl/externalLinks/externalLink7.xml" ContentType="application/vnd.openxmlformats-officedocument.spreadsheetml.externalLink+xml"/>
  <Override PartName="/xl/externalLinks/externalLink6.xml" ContentType="application/vnd.openxmlformats-officedocument.spreadsheetml.externalLink+xml"/>
  <Override PartName="/xl/externalLinks/externalLink5.xml" ContentType="application/vnd.openxmlformats-officedocument.spreadsheetml.externalLink+xml"/>
  <Override PartName="/xl/externalLinks/externalLink4.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docProps/core.xml" ContentType="application/vnd.openxmlformats-package.core-properties+xml"/>
  <Override PartName="/xl/calcChain.xml" ContentType="application/vnd.openxmlformats-officedocument.spreadsheetml.calcChain+xml"/>
  <Override PartName="/xl/externalLinks/externalLink13.xml" ContentType="application/vnd.openxmlformats-officedocument.spreadsheetml.externalLink+xml"/>
  <Override PartName="/xl/externalLinks/externalLink12.xml" ContentType="application/vnd.openxmlformats-officedocument.spreadsheetml.externalLink+xml"/>
  <Override PartName="/xl/externalLinks/externalLink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OANH\"/>
    </mc:Choice>
  </mc:AlternateContent>
  <bookViews>
    <workbookView xWindow="0" yWindow="0" windowWidth="24000" windowHeight="8505"/>
  </bookViews>
  <sheets>
    <sheet name="BS03.QIV-2020 "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____mtc1">'[4]Sheet1 (4)'!$K$51</definedName>
    <definedName name="____nc1">'[4]Sheet1 (4)'!$J$51</definedName>
    <definedName name="____vl2" localSheetId="0">'[5]Sheet9 (2)'!#REF!</definedName>
    <definedName name="____vl2">'[5]Sheet9 (2)'!#REF!</definedName>
    <definedName name="___mtc1">'[4]Sheet1 (4)'!$K$51</definedName>
    <definedName name="___nc1">'[4]Sheet1 (4)'!$J$51</definedName>
    <definedName name="___vl2" localSheetId="0">'[5]Sheet9 (2)'!#REF!</definedName>
    <definedName name="___vl2">'[5]Sheet9 (2)'!#REF!</definedName>
    <definedName name="__mtc1">'[4]Sheet1 (4)'!$K$51</definedName>
    <definedName name="__nc1">'[4]Sheet1 (4)'!$J$51</definedName>
    <definedName name="__vl2" localSheetId="0">'[5]Sheet9 (2)'!#REF!</definedName>
    <definedName name="__vl2">'[5]Sheet9 (2)'!#REF!</definedName>
    <definedName name="_Fill" localSheetId="0" hidden="1">#REF!</definedName>
    <definedName name="_Fill" hidden="1">#REF!</definedName>
    <definedName name="_mtc1">'[4]Sheet1 (4)'!$K$51</definedName>
    <definedName name="_nc1">'[4]Sheet1 (4)'!$J$51</definedName>
    <definedName name="_vl2" localSheetId="0">'[5]Sheet9 (2)'!#REF!</definedName>
    <definedName name="_vl2">'[5]Sheet9 (2)'!#REF!</definedName>
    <definedName name="A" localSheetId="0">[7]Sheet26!#REF!</definedName>
    <definedName name="A">[7]Sheet26!#REF!</definedName>
    <definedName name="CONG" localSheetId="0">[7]Sheet26!#REF!</definedName>
    <definedName name="CONG">[7]Sheet26!#REF!</definedName>
    <definedName name="d0" localSheetId="0">[8]XDCB!#REF!</definedName>
    <definedName name="d0">[8]XDCB!#REF!</definedName>
    <definedName name="hh">[9]XL4Poppy!$B$1:$B$16</definedName>
    <definedName name="HNM" localSheetId="0">[7]Sheet26!#REF!</definedName>
    <definedName name="HNM">[7]Sheet26!#REF!</definedName>
    <definedName name="hung">'[10]Sheet1 (6)'!$I$16</definedName>
    <definedName name="HUYEÄN" localSheetId="0">[7]Sheet26!#REF!</definedName>
    <definedName name="HUYEÄN">[7]Sheet26!#REF!</definedName>
    <definedName name="MTC">'[11]Sheet1 (6)'!$J$16</definedName>
    <definedName name="n" localSheetId="0">#REF!</definedName>
    <definedName name="n">#REF!</definedName>
    <definedName name="NAÊM" localSheetId="0">[7]Sheet26!#REF!</definedName>
    <definedName name="NAÊM">[7]Sheet26!#REF!</definedName>
    <definedName name="NC">'[11]Sheet1 (6)'!$I$16</definedName>
    <definedName name="NGAØY" localSheetId="0">[7]Sheet26!#REF!</definedName>
    <definedName name="NGAØY">[7]Sheet26!#REF!</definedName>
    <definedName name="NHUT" localSheetId="0">'[12]BC L-V-Tam'!#REF!</definedName>
    <definedName name="NHUT">'[12]BC L-V-Tam'!#REF!</definedName>
    <definedName name="_xlnm.Print_Titles" localSheetId="0">'BS03.QIV-2020 '!$11:$11</definedName>
    <definedName name="PTVT">'[13]Sheet1 (6)'!$I$16</definedName>
    <definedName name="SOÁ_HÑ" localSheetId="0">[7]Sheet26!#REF!</definedName>
    <definedName name="SOÁ_HÑ">[7]Sheet26!#REF!</definedName>
    <definedName name="SÔÛ_GT" localSheetId="0">[7]Sheet26!#REF!</definedName>
    <definedName name="SÔÛ_GT">[7]Sheet26!#REF!</definedName>
    <definedName name="TEÂN_COÂNG_TRÌNH" localSheetId="0">[7]Sheet26!#REF!</definedName>
    <definedName name="TEÂN_COÂNG_TRÌNH">[7]Sheet26!#REF!</definedName>
    <definedName name="TKCONG" localSheetId="0">[7]Sheet26!#REF!</definedName>
    <definedName name="TKCONG">[7]Sheet26!#REF!</definedName>
    <definedName name="TT" localSheetId="0">[7]Sheet26!#REF!</definedName>
    <definedName name="TT">[7]Sheet26!#REF!</definedName>
    <definedName name="THAÙNG" localSheetId="0">[7]Sheet26!#REF!</definedName>
    <definedName name="THAÙNG">[7]Sheet26!#REF!</definedName>
    <definedName name="VB" localSheetId="0">[7]Sheet26!#REF!</definedName>
    <definedName name="VB">[7]Sheet26!#REF!</definedName>
    <definedName name="VL">'[11]Sheet2 (2)'!$F$15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81" i="1" l="1"/>
  <c r="F81" i="1"/>
  <c r="H80" i="1"/>
  <c r="F80" i="1"/>
  <c r="H79" i="1"/>
  <c r="F79" i="1"/>
  <c r="G78" i="1"/>
  <c r="E78" i="1"/>
  <c r="D78" i="1"/>
  <c r="F75" i="1"/>
  <c r="E75" i="1"/>
  <c r="D75" i="1"/>
  <c r="H74" i="1"/>
  <c r="F74" i="1"/>
  <c r="G73" i="1"/>
  <c r="H73" i="1" s="1"/>
  <c r="E73" i="1"/>
  <c r="F73" i="1" s="1"/>
  <c r="D73" i="1"/>
  <c r="D71" i="1"/>
  <c r="D68" i="1" s="1"/>
  <c r="D66" i="1" s="1"/>
  <c r="H68" i="1"/>
  <c r="G68" i="1"/>
  <c r="F68" i="1"/>
  <c r="E68" i="1"/>
  <c r="D65" i="1"/>
  <c r="H64" i="1"/>
  <c r="D64" i="1"/>
  <c r="H63" i="1"/>
  <c r="D63" i="1"/>
  <c r="H62" i="1"/>
  <c r="F62" i="1"/>
  <c r="D62" i="1"/>
  <c r="D61" i="1"/>
  <c r="D60" i="1"/>
  <c r="D59" i="1"/>
  <c r="D58" i="1"/>
  <c r="F57" i="1"/>
  <c r="H56" i="1"/>
  <c r="F56" i="1"/>
  <c r="D56" i="1"/>
  <c r="D55" i="1"/>
  <c r="H54" i="1"/>
  <c r="G54" i="1"/>
  <c r="E54" i="1"/>
  <c r="F54" i="1" s="1"/>
  <c r="D54" i="1"/>
  <c r="H53" i="1"/>
  <c r="F53" i="1"/>
  <c r="D52" i="1"/>
  <c r="F52" i="1" s="1"/>
  <c r="G51" i="1"/>
  <c r="E51" i="1"/>
  <c r="H51" i="1" s="1"/>
  <c r="D51" i="1"/>
  <c r="E50" i="1"/>
  <c r="H50" i="1" s="1"/>
  <c r="D50" i="1"/>
  <c r="E49" i="1"/>
  <c r="E48" i="1" s="1"/>
  <c r="D49" i="1"/>
  <c r="G48" i="1"/>
  <c r="G47" i="1"/>
  <c r="G46" i="1" s="1"/>
  <c r="E44" i="1"/>
  <c r="F44" i="1" s="1"/>
  <c r="D44" i="1"/>
  <c r="D41" i="1" s="1"/>
  <c r="D34" i="1" s="1"/>
  <c r="G41" i="1"/>
  <c r="E41" i="1"/>
  <c r="H41" i="1" s="1"/>
  <c r="G40" i="1"/>
  <c r="F40" i="1"/>
  <c r="E40" i="1"/>
  <c r="H40" i="1" s="1"/>
  <c r="G39" i="1"/>
  <c r="F39" i="1"/>
  <c r="E39" i="1"/>
  <c r="H39" i="1" s="1"/>
  <c r="D39" i="1"/>
  <c r="G38" i="1"/>
  <c r="H38" i="1" s="1"/>
  <c r="E38" i="1"/>
  <c r="F38" i="1" s="1"/>
  <c r="D38" i="1"/>
  <c r="G37" i="1"/>
  <c r="E37" i="1"/>
  <c r="G36" i="1"/>
  <c r="H36" i="1" s="1"/>
  <c r="F36" i="1"/>
  <c r="E36" i="1"/>
  <c r="D36" i="1"/>
  <c r="G35" i="1"/>
  <c r="G34" i="1" s="1"/>
  <c r="E35" i="1"/>
  <c r="F35" i="1" s="1"/>
  <c r="D35" i="1"/>
  <c r="D32" i="1"/>
  <c r="D31" i="1"/>
  <c r="H30" i="1"/>
  <c r="F30" i="1"/>
  <c r="D30" i="1"/>
  <c r="E29" i="1"/>
  <c r="E28" i="1" s="1"/>
  <c r="D29" i="1"/>
  <c r="D28" i="1" s="1"/>
  <c r="D26" i="1" s="1"/>
  <c r="D25" i="1" s="1"/>
  <c r="G28" i="1"/>
  <c r="G26" i="1"/>
  <c r="G25" i="1" s="1"/>
  <c r="H24" i="1"/>
  <c r="D24" i="1"/>
  <c r="F24" i="1" s="1"/>
  <c r="H23" i="1"/>
  <c r="F23" i="1"/>
  <c r="D23" i="1"/>
  <c r="H22" i="1"/>
  <c r="F22" i="1"/>
  <c r="D22" i="1"/>
  <c r="D21" i="1" s="1"/>
  <c r="F21" i="1" s="1"/>
  <c r="G21" i="1"/>
  <c r="E21" i="1"/>
  <c r="H21" i="1" s="1"/>
  <c r="H20" i="1"/>
  <c r="F20" i="1"/>
  <c r="D20" i="1"/>
  <c r="H19" i="1"/>
  <c r="D19" i="1"/>
  <c r="F19" i="1" s="1"/>
  <c r="H18" i="1"/>
  <c r="D18" i="1"/>
  <c r="F18" i="1" s="1"/>
  <c r="H16" i="1"/>
  <c r="F16" i="1"/>
  <c r="D16" i="1"/>
  <c r="G15" i="1"/>
  <c r="G14" i="1" s="1"/>
  <c r="E15" i="1"/>
  <c r="E14" i="1"/>
  <c r="E13" i="1"/>
  <c r="G13" i="1" l="1"/>
  <c r="H14" i="1"/>
  <c r="F28" i="1"/>
  <c r="H28" i="1"/>
  <c r="E26" i="1"/>
  <c r="H48" i="1"/>
  <c r="E47" i="1"/>
  <c r="H13" i="1"/>
  <c r="D15" i="1"/>
  <c r="H15" i="1"/>
  <c r="F29" i="1"/>
  <c r="E34" i="1"/>
  <c r="H35" i="1"/>
  <c r="F50" i="1"/>
  <c r="H29" i="1"/>
  <c r="G45" i="1"/>
  <c r="D48" i="1"/>
  <c r="D47" i="1" s="1"/>
  <c r="H49" i="1"/>
  <c r="F41" i="1"/>
  <c r="F49" i="1"/>
  <c r="F51" i="1"/>
  <c r="F15" i="1" l="1"/>
  <c r="D14" i="1"/>
  <c r="H34" i="1"/>
  <c r="F34" i="1"/>
  <c r="F48" i="1"/>
  <c r="F26" i="1"/>
  <c r="E25" i="1"/>
  <c r="H26" i="1"/>
  <c r="D45" i="1"/>
  <c r="D46" i="1"/>
  <c r="F47" i="1"/>
  <c r="H47" i="1"/>
  <c r="E45" i="1"/>
  <c r="E46" i="1"/>
  <c r="F25" i="1" l="1"/>
  <c r="H25" i="1"/>
  <c r="H46" i="1"/>
  <c r="F46" i="1"/>
  <c r="D13" i="1"/>
  <c r="F13" i="1" s="1"/>
  <c r="F14" i="1"/>
  <c r="H45" i="1"/>
  <c r="F45" i="1"/>
</calcChain>
</file>

<file path=xl/sharedStrings.xml><?xml version="1.0" encoding="utf-8"?>
<sst xmlns="http://schemas.openxmlformats.org/spreadsheetml/2006/main" count="146" uniqueCount="115">
  <si>
    <t>Biểu số 3 - Ban hành kèm theo Thông tư số 90/2018/TT-BTC ngày 28/9/2018 của Bộ Tài chính</t>
  </si>
  <si>
    <t>Đơn vị: Sở Giao thông vận tải Tây Ninh</t>
  </si>
  <si>
    <t>Chương: 421</t>
  </si>
  <si>
    <t>CÔNG KHAI THỰC HIỆN DỰ TOÁN THU - CHI NGÂN SÁCH 
QUÝ IV NĂM 2020</t>
  </si>
  <si>
    <t>(Kèm theo quyết định số: 42 /QĐ-SGTVT ngày 14/01/2021 của Sở GTVT)</t>
  </si>
  <si>
    <t xml:space="preserve">       Căn cứ Nghị định số 163/2016/NĐ-CP ngày 21/12/2017 của Chính phủ quy định chi tiết thi hành một số điều của luật NSNN;</t>
  </si>
  <si>
    <t xml:space="preserve">       Căn cứ Thông tư số 90/2018/TT-BTC ngày 28 tháng 9 năm 2018 của Bộ Tài chính sửa đổi, bổ sung một số điều của Thông tư số 61/2017/TT-BTC ngày 15 tháng 6 năm 2017 của Bộ Tài chính hướng dẫn thực hiện công khai ngân sách đối với đơn vị dự toán ngân sách, các tổ chức được ngân sách nhà nước hỗ trợ;</t>
  </si>
  <si>
    <t xml:space="preserve">      Sở Giao thông vận tải Tây Ninh công khai tình hình thực hiện dự toán thu-chi ngân sách quý IV năm 2020 như sau:</t>
  </si>
  <si>
    <t>ĐVT: Triệu đồng</t>
  </si>
  <si>
    <t>STT</t>
  </si>
  <si>
    <t>Nội dung</t>
  </si>
  <si>
    <t>Dự toán năm 2020</t>
  </si>
  <si>
    <t>Thực hiện quý IV năm 2020</t>
  </si>
  <si>
    <t>Thực hiện quý IV năm 2020/Dự toán năm 2020 (tỷ lệ %)</t>
  </si>
  <si>
    <t>Cùng kỳ năm 2019
(đồng)</t>
  </si>
  <si>
    <t>Thực hiện quý IV năm 2020 so với cùng kỳ năm 2019 (tỷ lệ %)</t>
  </si>
  <si>
    <t>A</t>
  </si>
  <si>
    <t>Tổng số thu, chi, nộp ngân sách PLP</t>
  </si>
  <si>
    <t>I</t>
  </si>
  <si>
    <t>Số thu PLP</t>
  </si>
  <si>
    <t>Lệ phí</t>
  </si>
  <si>
    <t>1.1</t>
  </si>
  <si>
    <r>
      <t>Lệ phí cấp, đổi GPLX</t>
    </r>
    <r>
      <rPr>
        <b/>
        <sz val="9"/>
        <color indexed="8"/>
        <rFont val="Times New Roman"/>
        <family val="1"/>
      </rPr>
      <t xml:space="preserve"> (J)</t>
    </r>
  </si>
  <si>
    <t>1.2</t>
  </si>
  <si>
    <r>
      <t>Lệ phí đóng lại số khung, số máy</t>
    </r>
    <r>
      <rPr>
        <b/>
        <sz val="9"/>
        <rFont val="Times New Roman"/>
        <family val="1"/>
      </rPr>
      <t xml:space="preserve"> (U2)</t>
    </r>
  </si>
  <si>
    <t>1.3</t>
  </si>
  <si>
    <r>
      <t>Lệ phí cấp CN đăng ký và biển số xe</t>
    </r>
    <r>
      <rPr>
        <b/>
        <sz val="9"/>
        <color indexed="8"/>
        <rFont val="Times New Roman"/>
        <family val="1"/>
      </rPr>
      <t xml:space="preserve"> (U1)</t>
    </r>
  </si>
  <si>
    <t>1.4</t>
  </si>
  <si>
    <r>
      <t xml:space="preserve">Lệ phí cấp, đổi bằng thuyền, máy trưởng </t>
    </r>
    <r>
      <rPr>
        <b/>
        <sz val="9"/>
        <color indexed="8"/>
        <rFont val="Times New Roman"/>
        <family val="1"/>
      </rPr>
      <t>(O)</t>
    </r>
  </si>
  <si>
    <t>1.5</t>
  </si>
  <si>
    <r>
      <t>Lệ phí cấp CN đặng ký PT TNĐ</t>
    </r>
    <r>
      <rPr>
        <b/>
        <sz val="9"/>
        <color indexed="8"/>
        <rFont val="Times New Roman"/>
        <family val="1"/>
      </rPr>
      <t xml:space="preserve"> (V)</t>
    </r>
  </si>
  <si>
    <t>Phí</t>
  </si>
  <si>
    <t>2.1</t>
  </si>
  <si>
    <r>
      <t xml:space="preserve">Phí sát hạch lái xe cơ giới đường bộ Ôtô </t>
    </r>
    <r>
      <rPr>
        <b/>
        <sz val="9"/>
        <rFont val="Times New Roman"/>
        <family val="1"/>
      </rPr>
      <t>(I)</t>
    </r>
  </si>
  <si>
    <t>2.2</t>
  </si>
  <si>
    <r>
      <t>Phí sát hạch lái xe cơ giới đường bộ Môtô</t>
    </r>
    <r>
      <rPr>
        <b/>
        <sz val="9"/>
        <rFont val="Times New Roman"/>
        <family val="1"/>
      </rPr>
      <t xml:space="preserve"> (X) </t>
    </r>
  </si>
  <si>
    <t>2.3</t>
  </si>
  <si>
    <r>
      <t xml:space="preserve">Phí thåm tra thiết kế công trình </t>
    </r>
    <r>
      <rPr>
        <b/>
        <sz val="9"/>
        <rFont val="Times New Roman"/>
        <family val="1"/>
      </rPr>
      <t>(W2)</t>
    </r>
  </si>
  <si>
    <t>II</t>
  </si>
  <si>
    <t>Chi từ nguồn thu phí được để lại</t>
  </si>
  <si>
    <t>Chi sự nghiệp</t>
  </si>
  <si>
    <t>KP thực hiện chế độ tự chủ</t>
  </si>
  <si>
    <t>KP không thực hiện chế độ tự chủ</t>
  </si>
  <si>
    <t>a</t>
  </si>
  <si>
    <t>Chi thanh toán cá nhân</t>
  </si>
  <si>
    <t>b</t>
  </si>
  <si>
    <t>Chi hàng hóa dịch vụ</t>
  </si>
  <si>
    <t>c</t>
  </si>
  <si>
    <t>Chi mua sắm, sữa chữa</t>
  </si>
  <si>
    <t>d</t>
  </si>
  <si>
    <t>Chi khác</t>
  </si>
  <si>
    <t>Chi quản lý hành chính</t>
  </si>
  <si>
    <t>III</t>
  </si>
  <si>
    <t>Số PLP nộp NSNN</t>
  </si>
  <si>
    <t>Lệ phí cấp, đổi GPLX (J)</t>
  </si>
  <si>
    <t>Lệ phí cấp CN đăng ký và biển số xe (U1)</t>
  </si>
  <si>
    <t>Lệ phí cấp, đổi bằng thuyền, máy trưởng (O)</t>
  </si>
  <si>
    <t>Lệ phí cấp CN đặng ký PT TNĐ (V)</t>
  </si>
  <si>
    <t>B</t>
  </si>
  <si>
    <t>Dự toán chi NSNN</t>
  </si>
  <si>
    <t>Nguồn ngân sách trong nước</t>
  </si>
  <si>
    <t xml:space="preserve">KP thực hiện chế độ tự chủ </t>
  </si>
  <si>
    <t>1.1.1</t>
  </si>
  <si>
    <t xml:space="preserve">Chi thanh toán cá nhân </t>
  </si>
  <si>
    <t>1.1.2</t>
  </si>
  <si>
    <t>1.1.3</t>
  </si>
  <si>
    <t>1.1.4</t>
  </si>
  <si>
    <t>1.1.5</t>
  </si>
  <si>
    <t>KP tiết kiệm 10% THCCTL- TC13.14 ;12.341</t>
  </si>
  <si>
    <t>1.2.1</t>
  </si>
  <si>
    <t>KP chi cho CB làm đầu mối KSTTHC</t>
  </si>
  <si>
    <t>1.2.2</t>
  </si>
  <si>
    <t xml:space="preserve">KP hoạt động của tổ chức cơ sở Đảng </t>
  </si>
  <si>
    <t>1.2.3</t>
  </si>
  <si>
    <t>KP tổ chức ĐH đảng bộ</t>
  </si>
  <si>
    <t>1.2.4</t>
  </si>
  <si>
    <t>KP đối nội, đối ngoại</t>
  </si>
  <si>
    <t>1.2.5</t>
  </si>
  <si>
    <t>KP thuê tư vấn lập chỉ số giá xây dựng</t>
  </si>
  <si>
    <t>1.2.6</t>
  </si>
  <si>
    <t>KP duy trị, áp dụng hệ thống quản lý chất lượng</t>
  </si>
  <si>
    <t>1.2.7</t>
  </si>
  <si>
    <t>KP chi mua sắm, sửa chữa</t>
  </si>
  <si>
    <t>1.2.8</t>
  </si>
  <si>
    <t xml:space="preserve">KP chi cho công tác thu lệ phí </t>
  </si>
  <si>
    <t>1.2.9</t>
  </si>
  <si>
    <t>KP hoạt động của nhóm công tác thực hiện những giải pháp mang tính đột phá về phát triển KT-XH lĩnh vực hạ tầng giao thông</t>
  </si>
  <si>
    <t>1.2.10</t>
  </si>
  <si>
    <t xml:space="preserve">KP rà soát VB </t>
  </si>
  <si>
    <t>1.2.11</t>
  </si>
  <si>
    <t>KP phòng dịch Covid 19</t>
  </si>
  <si>
    <t>Chi sự nghiệp kinh tế</t>
  </si>
  <si>
    <t>2.1.1</t>
  </si>
  <si>
    <t>KP kiểm tra xử lý lục bình</t>
  </si>
  <si>
    <t>2.2.2</t>
  </si>
  <si>
    <t>KP sửa đèn Led</t>
  </si>
  <si>
    <t>2.2.3</t>
  </si>
  <si>
    <t>KP thực hiện nhiệm vụ Bảo trì đường bộ _NSTinh</t>
  </si>
  <si>
    <t>2.2.4</t>
  </si>
  <si>
    <t>KP thực hiện nhiệm vụ Bảo trì đường bộ _NST đầu kỳ</t>
  </si>
  <si>
    <t xml:space="preserve">Chi Đảm bảo xã hội </t>
  </si>
  <si>
    <t>3.1</t>
  </si>
  <si>
    <t>KP hỗ trợ Tết Nguyên Đán 2020</t>
  </si>
  <si>
    <t>Chi sự nghiệp kinh tế_NS Trung ương</t>
  </si>
  <si>
    <t>4.1</t>
  </si>
  <si>
    <t>Chương trình mục tiêu quốc gia XD nông thôn mới 2020</t>
  </si>
  <si>
    <t>4.2</t>
  </si>
  <si>
    <t>KP thực hiện nhiệm vụ Bảo trì đường bộ _NSTW</t>
  </si>
  <si>
    <t>C</t>
  </si>
  <si>
    <t>Dự toán chi nguồn khác</t>
  </si>
  <si>
    <t>Nguồn trích 40% THCCTL (đảm bảo mức lương 1,39 triệu)</t>
  </si>
  <si>
    <t>Nguồn KP ủy thác</t>
  </si>
  <si>
    <t>Nguồn KP 20% QLDA</t>
  </si>
  <si>
    <t>Ngày     tháng 01 năm 2021</t>
  </si>
  <si>
    <t>Thủ trưởng đơn vị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</si>
</sst>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 _F_B_-;\-* #,##0.00\ _F_B_-;_-* &quot;-&quot;??\ _F_B_-;_-@_-"/>
    <numFmt numFmtId="165" formatCode="#,##0.00_ ;\-#,##0.00\ "/>
    <numFmt numFmtId="166" formatCode="#,##0.000_ ;\-#,##0.000\ "/>
    <numFmt numFmtId="167" formatCode="0.000"/>
    <numFmt numFmtId="168" formatCode="0.000000"/>
    <numFmt numFmtId="169" formatCode="#,##0.000"/>
  </numFmts>
  <fonts count="39" x14ac:knownFonts="1">
    <font>
      <sz val="10"/>
      <name val="VNI-Times"/>
    </font>
    <font>
      <sz val="11"/>
      <color theme="1"/>
      <name val="Calibri"/>
      <family val="2"/>
      <charset val="163"/>
      <scheme val="minor"/>
    </font>
    <font>
      <sz val="10"/>
      <name val="VNI-Times"/>
    </font>
    <font>
      <sz val="10"/>
      <name val="Times New Roman"/>
      <family val="1"/>
    </font>
    <font>
      <i/>
      <sz val="11"/>
      <name val="Times New Roman"/>
      <family val="1"/>
    </font>
    <font>
      <i/>
      <sz val="11"/>
      <color rgb="FFFF0000"/>
      <name val="Times New Roman"/>
      <family val="1"/>
    </font>
    <font>
      <b/>
      <sz val="11"/>
      <name val="Times New Roman"/>
      <family val="1"/>
    </font>
    <font>
      <sz val="10"/>
      <color rgb="FFFF0000"/>
      <name val="Times New Roman"/>
      <family val="1"/>
    </font>
    <font>
      <b/>
      <sz val="14"/>
      <name val="Times New Roman"/>
      <family val="1"/>
    </font>
    <font>
      <i/>
      <sz val="14"/>
      <name val="Times New Roman"/>
      <family val="1"/>
    </font>
    <font>
      <sz val="12"/>
      <name val="Times New Roman"/>
      <family val="1"/>
    </font>
    <font>
      <sz val="12"/>
      <color rgb="FF000000"/>
      <name val="Times New Roman"/>
      <family val="1"/>
    </font>
    <font>
      <sz val="11"/>
      <name val="Times New Roman"/>
      <family val="1"/>
    </font>
    <font>
      <sz val="11"/>
      <color rgb="FFFF0000"/>
      <name val="Times New Roman"/>
      <family val="1"/>
    </font>
    <font>
      <i/>
      <sz val="9"/>
      <name val="Times New Roman"/>
      <family val="1"/>
    </font>
    <font>
      <b/>
      <sz val="10"/>
      <name val="Times New Roman"/>
      <family val="1"/>
    </font>
    <font>
      <b/>
      <sz val="10"/>
      <color theme="1"/>
      <name val="Times New Roman"/>
      <family val="1"/>
    </font>
    <font>
      <b/>
      <sz val="9"/>
      <name val="Times New Roman"/>
      <family val="1"/>
    </font>
    <font>
      <b/>
      <sz val="9"/>
      <color theme="1"/>
      <name val="Times New Roman"/>
      <family val="1"/>
    </font>
    <font>
      <b/>
      <sz val="9"/>
      <color theme="4"/>
      <name val="Times New Roman"/>
      <family val="1"/>
    </font>
    <font>
      <b/>
      <u/>
      <sz val="9"/>
      <name val="Times New Roman"/>
      <family val="1"/>
    </font>
    <font>
      <sz val="9"/>
      <color theme="1"/>
      <name val="Times New Roman"/>
      <family val="1"/>
    </font>
    <font>
      <sz val="12"/>
      <name val="Times New Roman"/>
      <family val="1"/>
      <charset val="163"/>
    </font>
    <font>
      <b/>
      <sz val="9"/>
      <color indexed="8"/>
      <name val="Times New Roman"/>
      <family val="1"/>
    </font>
    <font>
      <sz val="9"/>
      <name val="Times New Roman"/>
      <family val="1"/>
    </font>
    <font>
      <sz val="8"/>
      <name val="Times New Roman"/>
      <family val="1"/>
    </font>
    <font>
      <sz val="9"/>
      <color rgb="FFFF0000"/>
      <name val="Times New Roman"/>
      <family val="1"/>
    </font>
    <font>
      <b/>
      <u/>
      <sz val="9"/>
      <color rgb="FFFF0000"/>
      <name val="Times New Roman"/>
      <family val="1"/>
    </font>
    <font>
      <b/>
      <sz val="9"/>
      <color rgb="FFFF0000"/>
      <name val="Times New Roman"/>
      <family val="1"/>
    </font>
    <font>
      <u/>
      <sz val="9"/>
      <name val="Times New Roman"/>
      <family val="1"/>
    </font>
    <font>
      <b/>
      <i/>
      <sz val="9"/>
      <name val="Times New Roman"/>
      <family val="1"/>
    </font>
    <font>
      <b/>
      <i/>
      <u/>
      <sz val="9"/>
      <name val="Times New Roman"/>
      <family val="1"/>
    </font>
    <font>
      <sz val="12"/>
      <name val="VNI-Times"/>
    </font>
    <font>
      <i/>
      <sz val="12"/>
      <color theme="1"/>
      <name val="Times New Roman"/>
      <family val="1"/>
    </font>
    <font>
      <i/>
      <sz val="13"/>
      <color theme="1"/>
      <name val="Calibri Light"/>
      <family val="1"/>
      <charset val="163"/>
      <scheme val="major"/>
    </font>
    <font>
      <i/>
      <sz val="13"/>
      <name val="Calibri Light"/>
      <family val="1"/>
      <charset val="163"/>
      <scheme val="major"/>
    </font>
    <font>
      <b/>
      <sz val="12"/>
      <color theme="1"/>
      <name val="Times New Roman"/>
      <family val="1"/>
    </font>
    <font>
      <b/>
      <sz val="13"/>
      <color theme="1"/>
      <name val="Calibri Light"/>
      <family val="1"/>
      <charset val="163"/>
      <scheme val="major"/>
    </font>
    <font>
      <b/>
      <sz val="13"/>
      <name val="Calibri Light"/>
      <family val="1"/>
      <charset val="163"/>
      <scheme val="major"/>
    </font>
  </fonts>
  <fills count="5">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theme="0"/>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s>
  <cellStyleXfs count="6">
    <xf numFmtId="0" fontId="0" fillId="0" borderId="0"/>
    <xf numFmtId="164" fontId="2" fillId="0" borderId="0" applyFont="0" applyFill="0" applyBorder="0" applyAlignment="0" applyProtection="0"/>
    <xf numFmtId="9" fontId="2" fillId="0" borderId="0" applyFont="0" applyFill="0" applyBorder="0" applyAlignment="0" applyProtection="0"/>
    <xf numFmtId="0" fontId="22" fillId="0" borderId="0"/>
    <xf numFmtId="0" fontId="32" fillId="0" borderId="0"/>
    <xf numFmtId="0" fontId="1" fillId="0" borderId="0"/>
  </cellStyleXfs>
  <cellXfs count="169">
    <xf numFmtId="0" fontId="0" fillId="0" borderId="0" xfId="0"/>
    <xf numFmtId="0" fontId="3" fillId="0" borderId="0" xfId="0" applyFont="1"/>
    <xf numFmtId="0" fontId="4" fillId="0" borderId="0" xfId="0" applyFont="1" applyAlignment="1">
      <alignment horizontal="center"/>
    </xf>
    <xf numFmtId="0" fontId="4" fillId="0" borderId="0" xfId="0" applyFont="1" applyAlignment="1">
      <alignment horizontal="center"/>
    </xf>
    <xf numFmtId="2" fontId="4" fillId="0" borderId="0" xfId="0" applyNumberFormat="1" applyFont="1" applyAlignment="1">
      <alignment horizontal="center"/>
    </xf>
    <xf numFmtId="2" fontId="5" fillId="0" borderId="0" xfId="0" applyNumberFormat="1" applyFont="1" applyAlignment="1">
      <alignment horizontal="center"/>
    </xf>
    <xf numFmtId="0" fontId="6" fillId="0" borderId="0" xfId="0" applyFont="1" applyAlignment="1">
      <alignment horizontal="left"/>
    </xf>
    <xf numFmtId="2" fontId="3" fillId="0" borderId="0" xfId="0" applyNumberFormat="1" applyFont="1"/>
    <xf numFmtId="2" fontId="7" fillId="0" borderId="0" xfId="0" applyNumberFormat="1" applyFont="1"/>
    <xf numFmtId="0" fontId="3" fillId="0" borderId="0" xfId="0" applyFont="1" applyAlignment="1">
      <alignment vertical="center"/>
    </xf>
    <xf numFmtId="0" fontId="8" fillId="0" borderId="0" xfId="0" applyFont="1" applyAlignment="1">
      <alignment horizontal="center" vertical="center" wrapText="1"/>
    </xf>
    <xf numFmtId="0" fontId="9" fillId="0" borderId="0" xfId="0" applyFont="1" applyAlignment="1">
      <alignment horizontal="center" vertical="center" wrapText="1"/>
    </xf>
    <xf numFmtId="0" fontId="10" fillId="0" borderId="0" xfId="0" applyFont="1" applyAlignment="1">
      <alignment horizontal="left" wrapText="1"/>
    </xf>
    <xf numFmtId="0" fontId="11" fillId="0" borderId="0" xfId="0" applyFont="1" applyAlignment="1">
      <alignment horizontal="left" vertical="center" wrapText="1"/>
    </xf>
    <xf numFmtId="0" fontId="10" fillId="0" borderId="0" xfId="0" applyFont="1" applyAlignment="1">
      <alignment horizontal="left" vertical="center" wrapText="1"/>
    </xf>
    <xf numFmtId="0" fontId="10" fillId="0" borderId="0" xfId="0" applyFont="1" applyAlignment="1">
      <alignment horizontal="center"/>
    </xf>
    <xf numFmtId="0" fontId="12" fillId="0" borderId="0" xfId="0" applyFont="1"/>
    <xf numFmtId="2" fontId="12" fillId="0" borderId="0" xfId="0" applyNumberFormat="1" applyFont="1"/>
    <xf numFmtId="2" fontId="13" fillId="0" borderId="0" xfId="0" applyNumberFormat="1" applyFont="1"/>
    <xf numFmtId="0" fontId="14" fillId="0" borderId="1" xfId="0" applyFont="1" applyBorder="1" applyAlignment="1">
      <alignment horizontal="right"/>
    </xf>
    <xf numFmtId="0" fontId="15" fillId="0" borderId="2" xfId="0" applyFont="1" applyBorder="1" applyAlignment="1">
      <alignment horizontal="center" vertical="center" wrapText="1"/>
    </xf>
    <xf numFmtId="2" fontId="15" fillId="0" borderId="2" xfId="0" applyNumberFormat="1" applyFont="1" applyBorder="1" applyAlignment="1">
      <alignment horizontal="center" vertical="center" wrapText="1"/>
    </xf>
    <xf numFmtId="2" fontId="16" fillId="0" borderId="2" xfId="0" applyNumberFormat="1" applyFont="1" applyBorder="1" applyAlignment="1">
      <alignment horizontal="center" vertical="center" wrapText="1"/>
    </xf>
    <xf numFmtId="0" fontId="17" fillId="0" borderId="2" xfId="0" applyFont="1" applyBorder="1" applyAlignment="1">
      <alignment horizontal="center" vertical="center" wrapText="1"/>
    </xf>
    <xf numFmtId="1" fontId="17" fillId="0" borderId="2" xfId="0" applyNumberFormat="1" applyFont="1" applyBorder="1" applyAlignment="1">
      <alignment horizontal="center" vertical="center" wrapText="1"/>
    </xf>
    <xf numFmtId="1" fontId="18" fillId="0" borderId="2" xfId="0" applyNumberFormat="1" applyFont="1" applyBorder="1" applyAlignment="1">
      <alignment horizontal="center" vertical="center" wrapText="1"/>
    </xf>
    <xf numFmtId="1" fontId="17" fillId="0" borderId="3" xfId="0" applyNumberFormat="1" applyFont="1" applyBorder="1" applyAlignment="1">
      <alignment horizontal="center" vertical="center" wrapText="1"/>
    </xf>
    <xf numFmtId="1" fontId="19" fillId="0" borderId="2" xfId="0" applyNumberFormat="1" applyFont="1" applyBorder="1" applyAlignment="1">
      <alignment horizontal="center" vertical="center" wrapText="1"/>
    </xf>
    <xf numFmtId="0" fontId="17" fillId="2" borderId="4" xfId="0" applyFont="1" applyFill="1" applyBorder="1" applyAlignment="1">
      <alignment horizontal="center" vertical="center"/>
    </xf>
    <xf numFmtId="0" fontId="20" fillId="2" borderId="4" xfId="0" applyFont="1" applyFill="1" applyBorder="1" applyAlignment="1">
      <alignment horizontal="left" vertical="center"/>
    </xf>
    <xf numFmtId="165" fontId="20" fillId="2" borderId="4" xfId="1" applyNumberFormat="1" applyFont="1" applyFill="1" applyBorder="1" applyAlignment="1">
      <alignment vertical="center" wrapText="1"/>
    </xf>
    <xf numFmtId="166" fontId="20" fillId="2" borderId="4" xfId="1" applyNumberFormat="1" applyFont="1" applyFill="1" applyBorder="1" applyAlignment="1">
      <alignment vertical="center" wrapText="1"/>
    </xf>
    <xf numFmtId="9" fontId="20" fillId="3" borderId="5" xfId="2" applyFont="1" applyFill="1" applyBorder="1"/>
    <xf numFmtId="4" fontId="20" fillId="2" borderId="4" xfId="0" applyNumberFormat="1" applyFont="1" applyFill="1" applyBorder="1" applyAlignment="1">
      <alignment horizontal="right" vertical="center" wrapText="1"/>
    </xf>
    <xf numFmtId="9" fontId="20" fillId="2" borderId="4" xfId="2" applyFont="1" applyFill="1" applyBorder="1" applyAlignment="1">
      <alignment horizontal="right" vertical="center" wrapText="1"/>
    </xf>
    <xf numFmtId="0" fontId="18" fillId="0" borderId="6" xfId="0" applyFont="1" applyBorder="1" applyAlignment="1">
      <alignment horizontal="center"/>
    </xf>
    <xf numFmtId="0" fontId="18" fillId="0" borderId="6" xfId="0" applyFont="1" applyBorder="1"/>
    <xf numFmtId="165" fontId="17" fillId="0" borderId="6" xfId="1" applyNumberFormat="1" applyFont="1" applyBorder="1" applyAlignment="1"/>
    <xf numFmtId="166" fontId="17" fillId="0" borderId="6" xfId="1" applyNumberFormat="1" applyFont="1" applyBorder="1" applyAlignment="1"/>
    <xf numFmtId="9" fontId="17" fillId="4" borderId="5" xfId="2" applyFont="1" applyFill="1" applyBorder="1"/>
    <xf numFmtId="4" fontId="17" fillId="0" borderId="6" xfId="0" applyNumberFormat="1" applyFont="1" applyBorder="1"/>
    <xf numFmtId="9" fontId="17" fillId="0" borderId="6" xfId="2" applyFont="1" applyBorder="1"/>
    <xf numFmtId="0" fontId="21" fillId="0" borderId="6" xfId="0" applyFont="1" applyBorder="1" applyAlignment="1">
      <alignment horizontal="center"/>
    </xf>
    <xf numFmtId="3" fontId="21" fillId="0" borderId="6" xfId="3" applyNumberFormat="1" applyFont="1" applyFill="1" applyBorder="1"/>
    <xf numFmtId="165" fontId="24" fillId="0" borderId="6" xfId="1" applyNumberFormat="1" applyFont="1" applyBorder="1" applyAlignment="1"/>
    <xf numFmtId="166" fontId="24" fillId="0" borderId="6" xfId="1" applyNumberFormat="1" applyFont="1" applyBorder="1" applyAlignment="1"/>
    <xf numFmtId="9" fontId="24" fillId="4" borderId="5" xfId="2" applyFont="1" applyFill="1" applyBorder="1"/>
    <xf numFmtId="4" fontId="24" fillId="0" borderId="6" xfId="0" applyNumberFormat="1" applyFont="1" applyBorder="1"/>
    <xf numFmtId="9" fontId="24" fillId="0" borderId="6" xfId="2" applyFont="1" applyBorder="1"/>
    <xf numFmtId="3" fontId="24" fillId="0" borderId="6" xfId="3" applyNumberFormat="1" applyFont="1" applyFill="1" applyBorder="1"/>
    <xf numFmtId="3" fontId="21" fillId="0" borderId="6" xfId="3" applyNumberFormat="1" applyFont="1" applyBorder="1"/>
    <xf numFmtId="0" fontId="17" fillId="0" borderId="6" xfId="0" applyFont="1" applyBorder="1" applyAlignment="1">
      <alignment horizontal="center"/>
    </xf>
    <xf numFmtId="0" fontId="17" fillId="0" borderId="6" xfId="0" applyFont="1" applyBorder="1"/>
    <xf numFmtId="0" fontId="24" fillId="0" borderId="6" xfId="0" applyFont="1" applyBorder="1" applyAlignment="1">
      <alignment horizontal="center"/>
    </xf>
    <xf numFmtId="3" fontId="24" fillId="0" borderId="6" xfId="3" applyNumberFormat="1" applyFont="1" applyBorder="1"/>
    <xf numFmtId="0" fontId="17" fillId="0" borderId="6" xfId="0" applyFont="1" applyBorder="1" applyAlignment="1">
      <alignment horizontal="center" vertical="center"/>
    </xf>
    <xf numFmtId="0" fontId="17" fillId="0" borderId="6" xfId="0" applyFont="1" applyBorder="1" applyAlignment="1">
      <alignment vertical="center"/>
    </xf>
    <xf numFmtId="165" fontId="17" fillId="0" borderId="6" xfId="1" applyNumberFormat="1" applyFont="1" applyBorder="1" applyAlignment="1">
      <alignment vertical="center"/>
    </xf>
    <xf numFmtId="9" fontId="17" fillId="4" borderId="5" xfId="2" applyFont="1" applyFill="1" applyBorder="1" applyAlignment="1">
      <alignment vertical="center"/>
    </xf>
    <xf numFmtId="4" fontId="17" fillId="0" borderId="6" xfId="0" applyNumberFormat="1" applyFont="1" applyBorder="1" applyAlignment="1">
      <alignment vertical="center"/>
    </xf>
    <xf numFmtId="9" fontId="17" fillId="0" borderId="6" xfId="2" applyFont="1" applyBorder="1" applyAlignment="1">
      <alignment vertical="center"/>
    </xf>
    <xf numFmtId="0" fontId="18" fillId="0" borderId="6" xfId="0" applyFont="1" applyBorder="1" applyAlignment="1">
      <alignment horizontal="center" vertical="center"/>
    </xf>
    <xf numFmtId="0" fontId="18" fillId="0" borderId="6" xfId="0" applyFont="1" applyBorder="1" applyAlignment="1">
      <alignment vertical="center"/>
    </xf>
    <xf numFmtId="165" fontId="24" fillId="0" borderId="6" xfId="1" applyNumberFormat="1" applyFont="1" applyBorder="1" applyAlignment="1">
      <alignment vertical="center"/>
    </xf>
    <xf numFmtId="9" fontId="20" fillId="4" borderId="5" xfId="2" applyFont="1" applyFill="1" applyBorder="1" applyAlignment="1">
      <alignment vertical="center"/>
    </xf>
    <xf numFmtId="0" fontId="21" fillId="0" borderId="6" xfId="0" applyFont="1" applyBorder="1"/>
    <xf numFmtId="165" fontId="25" fillId="0" borderId="6" xfId="1" applyNumberFormat="1" applyFont="1" applyFill="1" applyBorder="1" applyAlignment="1"/>
    <xf numFmtId="9" fontId="20" fillId="4" borderId="5" xfId="2" applyFont="1" applyFill="1" applyBorder="1"/>
    <xf numFmtId="165" fontId="26" fillId="0" borderId="6" xfId="1" applyNumberFormat="1" applyFont="1" applyBorder="1" applyAlignment="1"/>
    <xf numFmtId="9" fontId="27" fillId="4" borderId="5" xfId="2" applyFont="1" applyFill="1" applyBorder="1"/>
    <xf numFmtId="9" fontId="28" fillId="0" borderId="6" xfId="2" applyFont="1" applyBorder="1"/>
    <xf numFmtId="165" fontId="28" fillId="0" borderId="6" xfId="1" applyNumberFormat="1" applyFont="1" applyBorder="1" applyAlignment="1"/>
    <xf numFmtId="4" fontId="28" fillId="0" borderId="6" xfId="0" applyNumberFormat="1" applyFont="1" applyBorder="1"/>
    <xf numFmtId="9" fontId="29" fillId="4" borderId="5" xfId="2" applyFont="1" applyFill="1" applyBorder="1"/>
    <xf numFmtId="0" fontId="20" fillId="3" borderId="6" xfId="0" applyFont="1" applyFill="1" applyBorder="1" applyAlignment="1">
      <alignment horizontal="center"/>
    </xf>
    <xf numFmtId="0" fontId="20" fillId="3" borderId="6" xfId="0" applyFont="1" applyFill="1" applyBorder="1"/>
    <xf numFmtId="4" fontId="20" fillId="3" borderId="6" xfId="1" applyNumberFormat="1" applyFont="1" applyFill="1" applyBorder="1" applyAlignment="1"/>
    <xf numFmtId="165" fontId="20" fillId="3" borderId="6" xfId="1" applyNumberFormat="1" applyFont="1" applyFill="1" applyBorder="1" applyAlignment="1"/>
    <xf numFmtId="4" fontId="20" fillId="3" borderId="6" xfId="0" applyNumberFormat="1" applyFont="1" applyFill="1" applyBorder="1"/>
    <xf numFmtId="9" fontId="20" fillId="3" borderId="6" xfId="2" applyFont="1" applyFill="1" applyBorder="1"/>
    <xf numFmtId="0" fontId="20" fillId="4" borderId="6" xfId="0" applyFont="1" applyFill="1" applyBorder="1" applyAlignment="1">
      <alignment horizontal="center"/>
    </xf>
    <xf numFmtId="0" fontId="20" fillId="4" borderId="6" xfId="0" applyFont="1" applyFill="1" applyBorder="1"/>
    <xf numFmtId="4" fontId="20" fillId="4" borderId="6" xfId="1" applyNumberFormat="1" applyFont="1" applyFill="1" applyBorder="1" applyAlignment="1"/>
    <xf numFmtId="165" fontId="20" fillId="4" borderId="6" xfId="1" applyNumberFormat="1" applyFont="1" applyFill="1" applyBorder="1" applyAlignment="1"/>
    <xf numFmtId="9" fontId="20" fillId="4" borderId="6" xfId="2" applyFont="1" applyFill="1" applyBorder="1"/>
    <xf numFmtId="4" fontId="17" fillId="0" borderId="6" xfId="1" applyNumberFormat="1" applyFont="1" applyBorder="1" applyAlignment="1"/>
    <xf numFmtId="0" fontId="30" fillId="0" borderId="6" xfId="0" applyFont="1" applyBorder="1" applyAlignment="1">
      <alignment horizontal="center"/>
    </xf>
    <xf numFmtId="0" fontId="30" fillId="0" borderId="6" xfId="0" applyFont="1" applyBorder="1" applyAlignment="1">
      <alignment wrapText="1"/>
    </xf>
    <xf numFmtId="4" fontId="30" fillId="0" borderId="6" xfId="1" applyNumberFormat="1" applyFont="1" applyBorder="1" applyAlignment="1"/>
    <xf numFmtId="165" fontId="30" fillId="0" borderId="6" xfId="1" applyNumberFormat="1" applyFont="1" applyBorder="1" applyAlignment="1"/>
    <xf numFmtId="4" fontId="30" fillId="0" borderId="6" xfId="0" applyNumberFormat="1" applyFont="1" applyBorder="1"/>
    <xf numFmtId="9" fontId="30" fillId="0" borderId="6" xfId="2" applyFont="1" applyBorder="1"/>
    <xf numFmtId="0" fontId="24" fillId="0" borderId="6" xfId="0" applyFont="1" applyBorder="1"/>
    <xf numFmtId="4" fontId="24" fillId="0" borderId="6" xfId="1" applyNumberFormat="1" applyFont="1" applyBorder="1" applyAlignment="1"/>
    <xf numFmtId="165" fontId="24" fillId="0" borderId="6" xfId="1" applyNumberFormat="1" applyFont="1" applyFill="1" applyBorder="1" applyAlignment="1"/>
    <xf numFmtId="0" fontId="30" fillId="0" borderId="6" xfId="0" applyFont="1" applyBorder="1"/>
    <xf numFmtId="167" fontId="30" fillId="0" borderId="6" xfId="1" applyNumberFormat="1" applyFont="1" applyBorder="1" applyAlignment="1"/>
    <xf numFmtId="9" fontId="31" fillId="4" borderId="5" xfId="2" applyFont="1" applyFill="1" applyBorder="1"/>
    <xf numFmtId="4" fontId="3" fillId="0" borderId="0" xfId="0" applyNumberFormat="1" applyFont="1"/>
    <xf numFmtId="2" fontId="24" fillId="0" borderId="6" xfId="1" applyNumberFormat="1" applyFont="1" applyBorder="1" applyAlignment="1"/>
    <xf numFmtId="168" fontId="3" fillId="0" borderId="0" xfId="0" applyNumberFormat="1" applyFont="1"/>
    <xf numFmtId="0" fontId="24" fillId="0" borderId="6" xfId="0" applyNumberFormat="1" applyFont="1" applyBorder="1" applyAlignment="1">
      <alignment wrapText="1"/>
    </xf>
    <xf numFmtId="167" fontId="24" fillId="0" borderId="6" xfId="1" applyNumberFormat="1" applyFont="1" applyBorder="1" applyAlignment="1"/>
    <xf numFmtId="169" fontId="24" fillId="0" borderId="6" xfId="1" applyNumberFormat="1" applyFont="1" applyBorder="1" applyAlignment="1"/>
    <xf numFmtId="4" fontId="24" fillId="0" borderId="6" xfId="0" applyNumberFormat="1" applyFont="1" applyBorder="1" applyAlignment="1">
      <alignment horizontal="right"/>
    </xf>
    <xf numFmtId="0" fontId="25" fillId="0" borderId="6" xfId="4" applyFont="1" applyFill="1" applyBorder="1"/>
    <xf numFmtId="0" fontId="24" fillId="0" borderId="6" xfId="0" applyFont="1" applyBorder="1" applyAlignment="1">
      <alignment wrapText="1"/>
    </xf>
    <xf numFmtId="0" fontId="24" fillId="0" borderId="6" xfId="0" applyFont="1" applyBorder="1" applyAlignment="1">
      <alignment horizontal="center" vertical="center"/>
    </xf>
    <xf numFmtId="0" fontId="24" fillId="0" borderId="6" xfId="0" applyFont="1" applyBorder="1" applyAlignment="1">
      <alignment vertical="center" wrapText="1"/>
    </xf>
    <xf numFmtId="4" fontId="24" fillId="0" borderId="6" xfId="1" applyNumberFormat="1" applyFont="1" applyBorder="1" applyAlignment="1">
      <alignment vertical="center"/>
    </xf>
    <xf numFmtId="2" fontId="26" fillId="0" borderId="6" xfId="1" quotePrefix="1" applyNumberFormat="1" applyFont="1" applyBorder="1" applyAlignment="1">
      <alignment vertical="center"/>
    </xf>
    <xf numFmtId="9" fontId="27" fillId="4" borderId="5" xfId="2" applyFont="1" applyFill="1" applyBorder="1" applyAlignment="1">
      <alignment vertical="center"/>
    </xf>
    <xf numFmtId="4" fontId="24" fillId="0" borderId="6" xfId="0" applyNumberFormat="1" applyFont="1" applyBorder="1" applyAlignment="1">
      <alignment vertical="center"/>
    </xf>
    <xf numFmtId="4" fontId="3" fillId="0" borderId="0" xfId="0" applyNumberFormat="1" applyFont="1" applyAlignment="1">
      <alignment vertical="center"/>
    </xf>
    <xf numFmtId="2" fontId="26" fillId="0" borderId="6" xfId="1" quotePrefix="1" applyNumberFormat="1" applyFont="1" applyBorder="1" applyAlignment="1"/>
    <xf numFmtId="4" fontId="28" fillId="0" borderId="6" xfId="1" applyNumberFormat="1" applyFont="1" applyBorder="1" applyAlignment="1"/>
    <xf numFmtId="0" fontId="14" fillId="0" borderId="6" xfId="0" applyFont="1" applyBorder="1" applyAlignment="1">
      <alignment horizontal="center"/>
    </xf>
    <xf numFmtId="0" fontId="14" fillId="0" borderId="6" xfId="0" applyFont="1" applyBorder="1" applyAlignment="1">
      <alignment wrapText="1"/>
    </xf>
    <xf numFmtId="4" fontId="14" fillId="0" borderId="6" xfId="1" applyNumberFormat="1" applyFont="1" applyBorder="1" applyAlignment="1"/>
    <xf numFmtId="165" fontId="14" fillId="0" borderId="6" xfId="1" applyNumberFormat="1" applyFont="1" applyBorder="1" applyAlignment="1"/>
    <xf numFmtId="4" fontId="14" fillId="0" borderId="6" xfId="0" applyNumberFormat="1" applyFont="1" applyBorder="1"/>
    <xf numFmtId="0" fontId="14" fillId="0" borderId="6" xfId="0" applyFont="1" applyBorder="1"/>
    <xf numFmtId="0" fontId="14" fillId="0" borderId="7" xfId="0" applyFont="1" applyBorder="1" applyAlignment="1">
      <alignment horizontal="center"/>
    </xf>
    <xf numFmtId="4" fontId="14" fillId="0" borderId="7" xfId="1" applyNumberFormat="1" applyFont="1" applyBorder="1" applyAlignment="1"/>
    <xf numFmtId="166" fontId="14" fillId="0" borderId="7" xfId="1" applyNumberFormat="1" applyFont="1" applyBorder="1" applyAlignment="1"/>
    <xf numFmtId="4" fontId="14" fillId="0" borderId="7" xfId="0" applyNumberFormat="1" applyFont="1" applyBorder="1"/>
    <xf numFmtId="0" fontId="17" fillId="0" borderId="7" xfId="0" applyFont="1" applyBorder="1" applyAlignment="1">
      <alignment horizontal="center"/>
    </xf>
    <xf numFmtId="0" fontId="17" fillId="0" borderId="6" xfId="0" applyFont="1" applyBorder="1" applyAlignment="1">
      <alignment wrapText="1"/>
    </xf>
    <xf numFmtId="4" fontId="17" fillId="0" borderId="7" xfId="1" applyNumberFormat="1" applyFont="1" applyBorder="1" applyAlignment="1"/>
    <xf numFmtId="165" fontId="17" fillId="0" borderId="7" xfId="1" applyNumberFormat="1" applyFont="1" applyBorder="1" applyAlignment="1"/>
    <xf numFmtId="4" fontId="17" fillId="0" borderId="7" xfId="0" applyNumberFormat="1" applyFont="1" applyBorder="1"/>
    <xf numFmtId="0" fontId="24" fillId="0" borderId="7" xfId="0" applyFont="1" applyBorder="1" applyAlignment="1">
      <alignment horizontal="center"/>
    </xf>
    <xf numFmtId="4" fontId="24" fillId="0" borderId="7" xfId="1" applyNumberFormat="1" applyFont="1" applyBorder="1" applyAlignment="1"/>
    <xf numFmtId="165" fontId="24" fillId="0" borderId="7" xfId="1" applyNumberFormat="1" applyFont="1" applyBorder="1" applyAlignment="1"/>
    <xf numFmtId="4" fontId="24" fillId="0" borderId="7" xfId="0" applyNumberFormat="1" applyFont="1" applyBorder="1"/>
    <xf numFmtId="0" fontId="15" fillId="0" borderId="0" xfId="0" applyFont="1"/>
    <xf numFmtId="0" fontId="24" fillId="0" borderId="7" xfId="0" applyFont="1" applyBorder="1" applyAlignment="1">
      <alignment horizontal="center" vertical="center"/>
    </xf>
    <xf numFmtId="4" fontId="24" fillId="0" borderId="7" xfId="1" applyNumberFormat="1" applyFont="1" applyBorder="1" applyAlignment="1">
      <alignment vertical="center"/>
    </xf>
    <xf numFmtId="9" fontId="24" fillId="4" borderId="6" xfId="2" applyFont="1" applyFill="1" applyBorder="1" applyAlignment="1">
      <alignment vertical="center"/>
    </xf>
    <xf numFmtId="4" fontId="24" fillId="0" borderId="7" xfId="0" applyNumberFormat="1" applyFont="1" applyBorder="1" applyAlignment="1">
      <alignment vertical="center"/>
    </xf>
    <xf numFmtId="9" fontId="24" fillId="0" borderId="6" xfId="2" applyFont="1" applyBorder="1" applyAlignment="1">
      <alignment vertical="center"/>
    </xf>
    <xf numFmtId="0" fontId="17" fillId="3" borderId="6" xfId="0" applyFont="1" applyFill="1" applyBorder="1" applyAlignment="1">
      <alignment horizontal="center"/>
    </xf>
    <xf numFmtId="0" fontId="17" fillId="3" borderId="6" xfId="0" applyFont="1" applyFill="1" applyBorder="1"/>
    <xf numFmtId="165" fontId="17" fillId="3" borderId="6" xfId="1" applyNumberFormat="1" applyFont="1" applyFill="1" applyBorder="1" applyAlignment="1"/>
    <xf numFmtId="4" fontId="17" fillId="3" borderId="6" xfId="0" applyNumberFormat="1" applyFont="1" applyFill="1" applyBorder="1"/>
    <xf numFmtId="9" fontId="24" fillId="3" borderId="6" xfId="2" applyFont="1" applyFill="1" applyBorder="1"/>
    <xf numFmtId="0" fontId="24" fillId="0" borderId="6" xfId="0" applyFont="1" applyFill="1" applyBorder="1" applyAlignment="1">
      <alignment horizontal="center"/>
    </xf>
    <xf numFmtId="0" fontId="24" fillId="0" borderId="6" xfId="0" applyFont="1" applyFill="1" applyBorder="1"/>
    <xf numFmtId="4" fontId="24" fillId="0" borderId="6" xfId="0" applyNumberFormat="1" applyFont="1" applyFill="1" applyBorder="1"/>
    <xf numFmtId="0" fontId="3" fillId="0" borderId="0" xfId="0" applyFont="1" applyFill="1"/>
    <xf numFmtId="9" fontId="24" fillId="0" borderId="6" xfId="2" applyFont="1" applyFill="1" applyBorder="1"/>
    <xf numFmtId="0" fontId="17" fillId="0" borderId="6" xfId="0" applyFont="1" applyFill="1" applyBorder="1" applyAlignment="1">
      <alignment horizontal="center"/>
    </xf>
    <xf numFmtId="0" fontId="17" fillId="0" borderId="6" xfId="0" applyFont="1" applyFill="1" applyBorder="1"/>
    <xf numFmtId="165" fontId="17" fillId="0" borderId="6" xfId="1" applyNumberFormat="1" applyFont="1" applyFill="1" applyBorder="1" applyAlignment="1"/>
    <xf numFmtId="9" fontId="20" fillId="0" borderId="6" xfId="2" applyFont="1" applyFill="1" applyBorder="1"/>
    <xf numFmtId="4" fontId="17" fillId="0" borderId="6" xfId="0" applyNumberFormat="1" applyFont="1" applyFill="1" applyBorder="1"/>
    <xf numFmtId="0" fontId="24" fillId="0" borderId="8" xfId="0" applyFont="1" applyBorder="1" applyAlignment="1">
      <alignment horizontal="center" vertical="center"/>
    </xf>
    <xf numFmtId="0" fontId="24" fillId="0" borderId="8" xfId="0" applyFont="1" applyBorder="1" applyAlignment="1">
      <alignment vertical="center" wrapText="1"/>
    </xf>
    <xf numFmtId="165" fontId="24" fillId="0" borderId="8" xfId="1" applyNumberFormat="1" applyFont="1" applyBorder="1" applyAlignment="1">
      <alignment vertical="center"/>
    </xf>
    <xf numFmtId="9" fontId="24" fillId="4" borderId="8" xfId="2" applyFont="1" applyFill="1" applyBorder="1" applyAlignment="1">
      <alignment vertical="center"/>
    </xf>
    <xf numFmtId="4" fontId="24" fillId="0" borderId="8" xfId="0" applyNumberFormat="1" applyFont="1" applyBorder="1" applyAlignment="1">
      <alignment vertical="center"/>
    </xf>
    <xf numFmtId="0" fontId="33" fillId="0" borderId="0" xfId="5" applyFont="1" applyBorder="1" applyAlignment="1">
      <alignment horizontal="center"/>
    </xf>
    <xf numFmtId="0" fontId="34" fillId="0" borderId="0" xfId="5" applyFont="1" applyBorder="1" applyAlignment="1"/>
    <xf numFmtId="0" fontId="35" fillId="0" borderId="0" xfId="5" applyFont="1" applyBorder="1" applyAlignment="1"/>
    <xf numFmtId="2" fontId="3" fillId="0" borderId="0" xfId="0" applyNumberFormat="1" applyFont="1" applyAlignment="1">
      <alignment vertical="center"/>
    </xf>
    <xf numFmtId="2" fontId="7" fillId="0" borderId="0" xfId="0" applyNumberFormat="1" applyFont="1" applyAlignment="1">
      <alignment vertical="center"/>
    </xf>
    <xf numFmtId="0" fontId="36" fillId="0" borderId="0" xfId="5" applyFont="1" applyAlignment="1">
      <alignment horizontal="center" vertical="center"/>
    </xf>
    <xf numFmtId="0" fontId="37" fillId="0" borderId="0" xfId="5" applyFont="1" applyAlignment="1">
      <alignment vertical="center"/>
    </xf>
    <xf numFmtId="0" fontId="38" fillId="0" borderId="0" xfId="5" applyFont="1" applyAlignment="1">
      <alignment vertical="center"/>
    </xf>
  </cellXfs>
  <cellStyles count="6">
    <cellStyle name="Comma" xfId="1" builtinId="3"/>
    <cellStyle name="Normal" xfId="0" builtinId="0"/>
    <cellStyle name="Normal 3" xfId="5"/>
    <cellStyle name="Normal_6.15.BAOCAOPLP" xfId="3"/>
    <cellStyle name="Normal_Dutoan2013.13.8" xfId="4"/>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calcChain" Target="calcChain.xml"/><Relationship Id="rId3" Type="http://schemas.openxmlformats.org/officeDocument/2006/relationships/externalLink" Target="externalLinks/externalLink2.xml"/><Relationship Id="rId21" Type="http://schemas.openxmlformats.org/officeDocument/2006/relationships/customXml" Target="../customXml/item3.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sharedStrings" Target="sharedStrings.xml"/><Relationship Id="rId2" Type="http://schemas.openxmlformats.org/officeDocument/2006/relationships/externalLink" Target="externalLinks/externalLink1.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theme" Target="theme/theme1.xml"/><Relationship Id="rId10" Type="http://schemas.openxmlformats.org/officeDocument/2006/relationships/externalLink" Target="externalLinks/externalLink9.xml"/><Relationship Id="rId19" Type="http://schemas.openxmlformats.org/officeDocument/2006/relationships/customXml" Target="../customXml/item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Google%20Drive/2020/GTVT/PHANKHAIDT2020.VPGTVT.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May7\d\HUNG\LUUXLS\KHKTHUAT\CBINH\CDSPHAM5.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May7\d\LUUDIA\HUNG\LUUXLS\KHKTHUAT\CYEN\LUUXLS\KHKTHUAT\CBINH\CDSPHAM5.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Binh\d\NHUT\HO-SO-1999\THI%20XA\LE%20VAN%20TAM\BC-LE%20VAN%20TAM.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May7\d\CHIN\duthau-phongcanhsat\HUNG\LUUXLS\KHKTHUAT\CBINH\CDSPHAM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Oanh%20Doogle/2019/GTVT/19.BCKHOANCHI%20201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0/GTVT/PHANKHAIDT2020.GTV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ay7\d\LUUDIA\HUNG\LUUXLS\KHKTHUAT\CYEN\LUUXLS\KHKTHUAT\CBINH\NKUBAN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ay7\d\LUUDIA\HUNG\LUUXLS\KHKTHUAT\CYEN\LUUXLS\KHKTHUAT\CBINH\NKUBAN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020/GTVT/CONGKHAITC/CONGKHAITC%2020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May7\d\Khue\2002\XN_KSTK\HO_SO\LINH\BEN-CAU\LP-NDIEN\BEN-CAU\MSOF43\EXCEL\TAI_VU\HDONG_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Xddd_n2\c\DATA\NHUT\DT_MAU\DU_TOAN.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ay7\d\LUU\Dulieu\EXCEL\FILE_LE\Nam%202002\DMChau\DMChau\Khandai_DM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UKIEN.PHI"/>
      <sheetName val="DUKIEN.LEPHI"/>
      <sheetName val="DUKIEN.NSNN.CCTL"/>
      <sheetName val="DUKIEN.NSNN"/>
      <sheetName val="KPTHEONV"/>
      <sheetName val="TH.PHANKHAIDT"/>
      <sheetName val="GTVT.TABMID"/>
      <sheetName val="BCKHOANCHI"/>
    </sheetNames>
    <sheetDataSet>
      <sheetData sheetId="0" refreshError="1">
        <row r="7">
          <cell r="E7">
            <v>2350</v>
          </cell>
        </row>
        <row r="8">
          <cell r="E8">
            <v>450</v>
          </cell>
        </row>
        <row r="9">
          <cell r="E9">
            <v>220</v>
          </cell>
        </row>
        <row r="21">
          <cell r="E21">
            <v>204.78182000000001</v>
          </cell>
        </row>
        <row r="47">
          <cell r="E47">
            <v>2778.2181799999998</v>
          </cell>
        </row>
        <row r="88">
          <cell r="E88">
            <v>84.5</v>
          </cell>
        </row>
        <row r="116">
          <cell r="E116">
            <v>15</v>
          </cell>
        </row>
      </sheetData>
      <sheetData sheetId="1" refreshError="1">
        <row r="7">
          <cell r="E7">
            <v>4450</v>
          </cell>
        </row>
        <row r="8">
          <cell r="E8">
            <v>90</v>
          </cell>
        </row>
        <row r="9">
          <cell r="E9">
            <v>2</v>
          </cell>
        </row>
        <row r="10">
          <cell r="E10">
            <v>3</v>
          </cell>
        </row>
      </sheetData>
      <sheetData sheetId="2" refreshError="1"/>
      <sheetData sheetId="3" refreshError="1">
        <row r="12">
          <cell r="E12">
            <v>3211.2909469999995</v>
          </cell>
        </row>
        <row r="35">
          <cell r="E35">
            <v>690.70905300000004</v>
          </cell>
        </row>
        <row r="76">
          <cell r="E76">
            <v>95</v>
          </cell>
        </row>
        <row r="95">
          <cell r="E95">
            <v>47</v>
          </cell>
        </row>
        <row r="106">
          <cell r="E106">
            <v>16</v>
          </cell>
        </row>
        <row r="110">
          <cell r="E110">
            <v>44</v>
          </cell>
        </row>
        <row r="121">
          <cell r="E121">
            <v>90</v>
          </cell>
        </row>
        <row r="131">
          <cell r="E131">
            <v>55</v>
          </cell>
        </row>
        <row r="140">
          <cell r="E140">
            <v>10</v>
          </cell>
        </row>
        <row r="143">
          <cell r="E143">
            <v>75</v>
          </cell>
        </row>
        <row r="148">
          <cell r="E148">
            <v>72</v>
          </cell>
        </row>
        <row r="152">
          <cell r="E152">
            <v>3</v>
          </cell>
        </row>
        <row r="154">
          <cell r="E154">
            <v>2487</v>
          </cell>
        </row>
      </sheetData>
      <sheetData sheetId="4" refreshError="1"/>
      <sheetData sheetId="5" refreshError="1"/>
      <sheetData sheetId="6" refreshError="1"/>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1 (2)"/>
      <sheetName val="Sheet1 (3)"/>
      <sheetName val="Sheet2"/>
      <sheetName val="Sheet3  "/>
      <sheetName val="Sheet1 (4)"/>
      <sheetName val="Sheet1 (5)"/>
      <sheetName val="Sheet1 (6)"/>
      <sheetName val="Sheet2 (2)"/>
      <sheetName val="kiem ke quy"/>
      <sheetName val="Sheet3"/>
      <sheetName val="00000000"/>
      <sheetName val="10000000"/>
      <sheetName val="XL4Poppy"/>
    </sheetNames>
    <sheetDataSet>
      <sheetData sheetId="0"/>
      <sheetData sheetId="1"/>
      <sheetData sheetId="2"/>
      <sheetData sheetId="3"/>
      <sheetData sheetId="4"/>
      <sheetData sheetId="5"/>
      <sheetData sheetId="6"/>
      <sheetData sheetId="7" refreshError="1">
        <row r="16">
          <cell r="I16">
            <v>2415421.9700000002</v>
          </cell>
        </row>
      </sheetData>
      <sheetData sheetId="8"/>
      <sheetData sheetId="9"/>
      <sheetData sheetId="10"/>
      <sheetData sheetId="11"/>
      <sheetData sheetId="12"/>
      <sheetData sheetId="1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1 (2)"/>
      <sheetName val="Sheet1 (3)"/>
      <sheetName val="Sheet2"/>
      <sheetName val="Sheet3  "/>
      <sheetName val="Sheet1 (4)"/>
      <sheetName val="Sheet1 (5)"/>
      <sheetName val="Sheet1 (6)"/>
      <sheetName val="Sheet2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6">
          <cell r="I16">
            <v>2415421.9700000002</v>
          </cell>
          <cell r="J16">
            <v>301117.30999999994</v>
          </cell>
        </row>
      </sheetData>
      <sheetData sheetId="8" refreshError="1">
        <row r="15">
          <cell r="F15">
            <v>11357975.9</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L KPHI 1"/>
      <sheetName val="Sheet1"/>
      <sheetName val="BC (CU)"/>
      <sheetName val="BC L-V-Tam"/>
      <sheetName val="DG-K.PHI 1"/>
      <sheetName val="DG-K.PHI 2"/>
      <sheetName val="DG-K.PHI 3"/>
      <sheetName val="CONG-SUA"/>
      <sheetName val="DEN BU"/>
      <sheetName val="TH KPHI 1"/>
      <sheetName val="TH KPHI 2"/>
      <sheetName val="TH KPHI 3"/>
      <sheetName val="cong trai"/>
      <sheetName val="cong phai"/>
      <sheetName val="KCAU 2L (p.an 1)"/>
      <sheetName val="KCAU 3L (p.an 2)"/>
      <sheetName val="TH KPHI 2 (2)"/>
      <sheetName val="TH KPHI (chinh)"/>
      <sheetName val="CONG-LVT (CU)"/>
      <sheetName val="TH VLIEU 1"/>
      <sheetName val="BIA BCAO"/>
      <sheetName val="MUC LUC (D)"/>
      <sheetName val="CAC CT NAM 2004"/>
      <sheetName val="T3"/>
      <sheetName val="T4"/>
      <sheetName val="T5"/>
      <sheetName val="T6"/>
      <sheetName val="T7"/>
      <sheetName val="T8"/>
      <sheetName val="T9"/>
      <sheetName val="T10"/>
      <sheetName val="T11"/>
      <sheetName val="T12"/>
      <sheetName val="DThu"/>
      <sheetName val="Chart1"/>
      <sheetName val="THop Vtu"/>
      <sheetName val="XL4Poppy"/>
      <sheetName val="BC L_V_Tam"/>
      <sheetName val="Giathanh1m3BT"/>
      <sheetName val="Sheet2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 sheetId="35"/>
      <sheetData sheetId="36"/>
      <sheetData sheetId="37"/>
      <sheetData sheetId="38" refreshError="1"/>
      <sheetData sheetId="3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1 (2)"/>
      <sheetName val="Sheet1 (3)"/>
      <sheetName val="Sheet2"/>
      <sheetName val="Sheet3  "/>
      <sheetName val="Sheet1 (4)"/>
      <sheetName val="Sheet1 (5)"/>
      <sheetName val="Sheet1 (6)"/>
      <sheetName val="Sheet2 (2)"/>
    </sheetNames>
    <sheetDataSet>
      <sheetData sheetId="0"/>
      <sheetData sheetId="1"/>
      <sheetData sheetId="2"/>
      <sheetData sheetId="3"/>
      <sheetData sheetId="4"/>
      <sheetData sheetId="5"/>
      <sheetData sheetId="6"/>
      <sheetData sheetId="7" refreshError="1">
        <row r="16">
          <cell r="I16">
            <v>2415421.9700000002</v>
          </cell>
        </row>
      </sheetData>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UKIEN.PHI"/>
      <sheetName val="DUKIEN.LEPHI"/>
      <sheetName val="DUKIEN.NSNN40%"/>
      <sheetName val="DUKIEN.NSNN"/>
      <sheetName val="BCKHOANCHI"/>
      <sheetName val="QII.19.PHANBOQUY"/>
    </sheetNames>
    <sheetDataSet>
      <sheetData sheetId="0">
        <row r="7">
          <cell r="E7">
            <v>2350</v>
          </cell>
        </row>
        <row r="16">
          <cell r="E16">
            <v>22</v>
          </cell>
        </row>
      </sheetData>
      <sheetData sheetId="1">
        <row r="7">
          <cell r="E7">
            <v>4450</v>
          </cell>
        </row>
        <row r="9">
          <cell r="E9">
            <v>90</v>
          </cell>
        </row>
        <row r="10">
          <cell r="E10">
            <v>2</v>
          </cell>
        </row>
      </sheetData>
      <sheetData sheetId="2"/>
      <sheetData sheetId="3">
        <row r="11">
          <cell r="E11">
            <v>3397.5592669999996</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UKIEN.PHI"/>
      <sheetName val="DUKIEN.LEPHI 2021"/>
      <sheetName val="DUKIEN.LEPHI"/>
      <sheetName val="DUKIEN.NSNN.CCTL"/>
      <sheetName val="DUKIEN.NSNN"/>
      <sheetName val="KPTHEONV"/>
      <sheetName val="TH.PHANKHAIDT"/>
      <sheetName val="GTVT.TABMID"/>
      <sheetName val="BCKHOANCHIQ3"/>
      <sheetName val="BCKHOANCHIQ2"/>
      <sheetName val="BCTKthem10%"/>
      <sheetName val="BCKHOANCHIQ1"/>
      <sheetName val="QI.20.PHANBOQUY"/>
    </sheetNames>
    <sheetDataSet>
      <sheetData sheetId="0">
        <row r="7">
          <cell r="J7">
            <v>777870000</v>
          </cell>
        </row>
      </sheetData>
      <sheetData sheetId="1"/>
      <sheetData sheetId="2">
        <row r="7">
          <cell r="J7">
            <v>1228635000</v>
          </cell>
        </row>
      </sheetData>
      <sheetData sheetId="3"/>
      <sheetData sheetId="4">
        <row r="12">
          <cell r="J12">
            <v>738.63968099999988</v>
          </cell>
        </row>
        <row r="157">
          <cell r="E157">
            <v>391537200</v>
          </cell>
        </row>
        <row r="174">
          <cell r="E174">
            <v>168524493000</v>
          </cell>
        </row>
      </sheetData>
      <sheetData sheetId="5"/>
      <sheetData sheetId="6"/>
      <sheetData sheetId="7"/>
      <sheetData sheetId="8"/>
      <sheetData sheetId="9"/>
      <sheetData sheetId="10"/>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3)"/>
      <sheetName val="Sheet1 (4)"/>
      <sheetName val="Sheet1"/>
      <sheetName val="kiem ke quy"/>
      <sheetName val="Sheet3"/>
      <sheetName val="00000000"/>
      <sheetName val="10000000"/>
      <sheetName val="XL4Poppy"/>
    </sheetNames>
    <sheetDataSet>
      <sheetData sheetId="0" refreshError="1"/>
      <sheetData sheetId="1" refreshError="1">
        <row r="51">
          <cell r="J51">
            <v>12152369.620000003</v>
          </cell>
          <cell r="K51">
            <v>480591.08999999997</v>
          </cell>
        </row>
      </sheetData>
      <sheetData sheetId="2"/>
      <sheetData sheetId="3"/>
      <sheetData sheetId="4"/>
      <sheetData sheetId="5"/>
      <sheetData sheetId="6"/>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3)"/>
      <sheetName val="Sheet1 (4)"/>
      <sheetName val="Sheet1 (5)"/>
      <sheetName val="Sheet9 (2)"/>
    </sheetNames>
    <sheetDataSet>
      <sheetData sheetId="0" refreshError="1"/>
      <sheetData sheetId="1" refreshError="1"/>
      <sheetData sheetId="2" refreshError="1"/>
      <sheetData sheetId="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04.2019"/>
      <sheetName val="BS02.VPSO"/>
      <sheetName val="BS03.2019 (2)"/>
      <sheetName val="BS03.2019"/>
      <sheetName val="BS03.QIV-2020 "/>
      <sheetName val="BS03.QIII-2020"/>
      <sheetName val="BS03.QII-2020"/>
      <sheetName val="BS03.QI-2020"/>
    </sheetNames>
    <sheetDataSet>
      <sheetData sheetId="0"/>
      <sheetData sheetId="1"/>
      <sheetData sheetId="2"/>
      <sheetData sheetId="3"/>
      <sheetData sheetId="4"/>
      <sheetData sheetId="5"/>
      <sheetData sheetId="6"/>
      <sheetData sheetId="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6"/>
      <sheetName val="Sheet52"/>
      <sheetName val="Sheet1"/>
      <sheetName val="Sheet2"/>
      <sheetName val="Sheet3"/>
      <sheetName val="Sheet4"/>
      <sheetName val="Sheet5"/>
      <sheetName val="Sheet6"/>
      <sheetName val="Sheet7"/>
      <sheetName val="Sheet8"/>
      <sheetName val="Sheet9"/>
      <sheetName val="Sheet10"/>
      <sheetName val="Sheet11"/>
      <sheetName val="Sheet12"/>
      <sheetName val="Sheet13"/>
      <sheetName val="Sheet15"/>
      <sheetName val="Sheet16"/>
      <sheetName val="Sheet17"/>
      <sheetName val="Sheet18"/>
      <sheetName val="Sheet20"/>
      <sheetName val="Sheet21"/>
      <sheetName val="Sheet22"/>
      <sheetName val="Sheet23"/>
      <sheetName val="Sheet24"/>
      <sheetName val="Sheet25"/>
      <sheetName val="Sheet19"/>
      <sheetName val="XDCB"/>
      <sheetName val="Sheet1 (6)"/>
      <sheetName val="XL4Poppy"/>
      <sheetName val="DI-EST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DCB"/>
      <sheetName val="BANGTRA"/>
      <sheetName val="Sheet1"/>
      <sheetName val="Sheet2"/>
      <sheetName val="Sheet3"/>
      <sheetName val="C.SET"/>
      <sheetName val="DIEN"/>
      <sheetName val="NUOC"/>
      <sheetName val="LEPHIQUACAU"/>
      <sheetName val="Sheet5"/>
      <sheetName val="PTVL"/>
      <sheetName val="DIA CHI VL"/>
      <sheetName val="DON GIA"/>
      <sheetName val="VAN CHUYEN VT (2)"/>
      <sheetName val="THVL"/>
      <sheetName val="KINH PHI"/>
      <sheetName val="Sheet4"/>
      <sheetName val="Sheet4 (2)"/>
      <sheetName val="SL&amp;DATA"/>
      <sheetName val="KINH PHI (2)"/>
      <sheetName val="BC L-V-Tam"/>
      <sheetName val="gvl"/>
      <sheetName val="DG"/>
      <sheetName val="DU_TOA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hoiluong"/>
      <sheetName val="vattu"/>
      <sheetName val="kinhphi"/>
      <sheetName val="dinhmuc"/>
      <sheetName val="khoan"/>
      <sheetName val="Sheet6"/>
      <sheetName val="XL4Poppy"/>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6"/>
  <sheetViews>
    <sheetView tabSelected="1" workbookViewId="0">
      <selection activeCell="B8" sqref="B8:H8"/>
    </sheetView>
  </sheetViews>
  <sheetFormatPr defaultRowHeight="12.75" x14ac:dyDescent="0.2"/>
  <cols>
    <col min="1" max="1" width="1.85546875" style="1" customWidth="1"/>
    <col min="2" max="2" width="6.140625" style="1" customWidth="1"/>
    <col min="3" max="3" width="38.85546875" style="1" customWidth="1"/>
    <col min="4" max="4" width="14.28515625" style="7" customWidth="1"/>
    <col min="5" max="5" width="13.5703125" style="8" customWidth="1"/>
    <col min="6" max="6" width="14.140625" style="1" customWidth="1"/>
    <col min="7" max="7" width="11.140625" style="1" hidden="1" customWidth="1"/>
    <col min="8" max="8" width="14.28515625" style="1" customWidth="1"/>
    <col min="9" max="9" width="9.140625" style="1"/>
    <col min="10" max="10" width="9.5703125" style="1" bestFit="1" customWidth="1"/>
    <col min="11" max="16384" width="9.140625" style="1"/>
  </cols>
  <sheetData>
    <row r="1" spans="2:8" ht="15" x14ac:dyDescent="0.25">
      <c r="B1" s="2" t="s">
        <v>0</v>
      </c>
      <c r="C1" s="2"/>
      <c r="D1" s="2"/>
      <c r="E1" s="2"/>
      <c r="F1" s="2"/>
      <c r="G1" s="2"/>
      <c r="H1" s="2"/>
    </row>
    <row r="2" spans="2:8" ht="7.5" customHeight="1" x14ac:dyDescent="0.25">
      <c r="B2" s="3"/>
      <c r="C2" s="3"/>
      <c r="D2" s="4"/>
      <c r="E2" s="5"/>
      <c r="F2" s="3"/>
      <c r="G2" s="3"/>
      <c r="H2" s="3"/>
    </row>
    <row r="3" spans="2:8" ht="14.25" x14ac:dyDescent="0.2">
      <c r="B3" s="6" t="s">
        <v>1</v>
      </c>
    </row>
    <row r="4" spans="2:8" ht="14.25" x14ac:dyDescent="0.2">
      <c r="B4" s="6" t="s">
        <v>2</v>
      </c>
    </row>
    <row r="5" spans="2:8" s="9" customFormat="1" ht="39" customHeight="1" x14ac:dyDescent="0.25">
      <c r="B5" s="10" t="s">
        <v>3</v>
      </c>
      <c r="C5" s="10"/>
      <c r="D5" s="10"/>
      <c r="E5" s="10"/>
      <c r="F5" s="10"/>
      <c r="G5" s="10"/>
      <c r="H5" s="10"/>
    </row>
    <row r="6" spans="2:8" s="9" customFormat="1" ht="39" customHeight="1" x14ac:dyDescent="0.25">
      <c r="B6" s="11" t="s">
        <v>4</v>
      </c>
      <c r="C6" s="11"/>
      <c r="D6" s="11"/>
      <c r="E6" s="11"/>
      <c r="F6" s="11"/>
      <c r="G6" s="11"/>
      <c r="H6" s="11"/>
    </row>
    <row r="7" spans="2:8" ht="31.5" customHeight="1" x14ac:dyDescent="0.25">
      <c r="B7" s="12" t="s">
        <v>5</v>
      </c>
      <c r="C7" s="12"/>
      <c r="D7" s="12"/>
      <c r="E7" s="12"/>
      <c r="F7" s="12"/>
      <c r="G7" s="12"/>
      <c r="H7" s="12"/>
    </row>
    <row r="8" spans="2:8" s="9" customFormat="1" ht="58.5" customHeight="1" x14ac:dyDescent="0.25">
      <c r="B8" s="13" t="s">
        <v>6</v>
      </c>
      <c r="C8" s="13"/>
      <c r="D8" s="13"/>
      <c r="E8" s="13"/>
      <c r="F8" s="13"/>
      <c r="G8" s="13"/>
      <c r="H8" s="13"/>
    </row>
    <row r="9" spans="2:8" s="9" customFormat="1" ht="34.5" customHeight="1" x14ac:dyDescent="0.25">
      <c r="B9" s="14" t="s">
        <v>7</v>
      </c>
      <c r="C9" s="14"/>
      <c r="D9" s="14"/>
      <c r="E9" s="14"/>
      <c r="F9" s="14"/>
      <c r="G9" s="14"/>
      <c r="H9" s="14"/>
    </row>
    <row r="10" spans="2:8" ht="20.25" customHeight="1" x14ac:dyDescent="0.25">
      <c r="B10" s="15"/>
      <c r="C10" s="16"/>
      <c r="D10" s="17"/>
      <c r="E10" s="18"/>
      <c r="F10" s="19" t="s">
        <v>8</v>
      </c>
      <c r="G10" s="19"/>
      <c r="H10" s="19"/>
    </row>
    <row r="11" spans="2:8" ht="78.75" customHeight="1" x14ac:dyDescent="0.2">
      <c r="B11" s="20" t="s">
        <v>9</v>
      </c>
      <c r="C11" s="20" t="s">
        <v>10</v>
      </c>
      <c r="D11" s="21" t="s">
        <v>11</v>
      </c>
      <c r="E11" s="22" t="s">
        <v>12</v>
      </c>
      <c r="F11" s="20" t="s">
        <v>13</v>
      </c>
      <c r="G11" s="20" t="s">
        <v>14</v>
      </c>
      <c r="H11" s="20" t="s">
        <v>15</v>
      </c>
    </row>
    <row r="12" spans="2:8" x14ac:dyDescent="0.2">
      <c r="B12" s="23">
        <v>1</v>
      </c>
      <c r="C12" s="23">
        <v>2</v>
      </c>
      <c r="D12" s="24">
        <v>3</v>
      </c>
      <c r="E12" s="25">
        <v>4</v>
      </c>
      <c r="F12" s="26">
        <v>5</v>
      </c>
      <c r="G12" s="27"/>
      <c r="H12" s="24">
        <v>6</v>
      </c>
    </row>
    <row r="13" spans="2:8" x14ac:dyDescent="0.2">
      <c r="B13" s="28" t="s">
        <v>16</v>
      </c>
      <c r="C13" s="29" t="s">
        <v>17</v>
      </c>
      <c r="D13" s="30">
        <f>SUM(D14)</f>
        <v>7565</v>
      </c>
      <c r="E13" s="31">
        <f>SUM(E14)</f>
        <v>2546.1639999999998</v>
      </c>
      <c r="F13" s="32">
        <f t="shared" ref="F13:F74" si="0">E13/D13</f>
        <v>0.33657157964309314</v>
      </c>
      <c r="G13" s="33">
        <f>SUM(G14)</f>
        <v>2129.21</v>
      </c>
      <c r="H13" s="34">
        <f t="shared" ref="H13:H74" si="1">E13/G13</f>
        <v>1.1958256818256534</v>
      </c>
    </row>
    <row r="14" spans="2:8" x14ac:dyDescent="0.2">
      <c r="B14" s="35" t="s">
        <v>18</v>
      </c>
      <c r="C14" s="36" t="s">
        <v>19</v>
      </c>
      <c r="D14" s="37">
        <f>SUM(D15,D21)</f>
        <v>7565</v>
      </c>
      <c r="E14" s="38">
        <f>SUM(E15,E21)</f>
        <v>2546.1639999999998</v>
      </c>
      <c r="F14" s="39">
        <f t="shared" si="0"/>
        <v>0.33657157964309314</v>
      </c>
      <c r="G14" s="40">
        <f>SUM(G15,G21)</f>
        <v>2129.21</v>
      </c>
      <c r="H14" s="41">
        <f t="shared" si="1"/>
        <v>1.1958256818256534</v>
      </c>
    </row>
    <row r="15" spans="2:8" x14ac:dyDescent="0.2">
      <c r="B15" s="35">
        <v>1</v>
      </c>
      <c r="C15" s="36" t="s">
        <v>20</v>
      </c>
      <c r="D15" s="37">
        <f>SUM(D16:D20)</f>
        <v>4545</v>
      </c>
      <c r="E15" s="38">
        <f>SUM(E16:E20)</f>
        <v>1225.385</v>
      </c>
      <c r="F15" s="39">
        <f t="shared" si="0"/>
        <v>0.26961166116611662</v>
      </c>
      <c r="G15" s="40">
        <f>SUM(G16:G20)</f>
        <v>1123.28</v>
      </c>
      <c r="H15" s="41">
        <f t="shared" si="1"/>
        <v>1.0908989744320206</v>
      </c>
    </row>
    <row r="16" spans="2:8" x14ac:dyDescent="0.2">
      <c r="B16" s="42" t="s">
        <v>21</v>
      </c>
      <c r="C16" s="43" t="s">
        <v>22</v>
      </c>
      <c r="D16" s="44">
        <f>[1]DUKIEN.LEPHI!$E$7</f>
        <v>4450</v>
      </c>
      <c r="E16" s="45">
        <v>1215.405</v>
      </c>
      <c r="F16" s="46">
        <f>E16/D16</f>
        <v>0.27312471910112357</v>
      </c>
      <c r="G16" s="47">
        <v>1114.43</v>
      </c>
      <c r="H16" s="48">
        <f>E16/G16</f>
        <v>1.0906068573171934</v>
      </c>
    </row>
    <row r="17" spans="2:8" x14ac:dyDescent="0.2">
      <c r="B17" s="42" t="s">
        <v>23</v>
      </c>
      <c r="C17" s="49" t="s">
        <v>24</v>
      </c>
      <c r="D17" s="44"/>
      <c r="E17" s="44">
        <v>0</v>
      </c>
      <c r="F17" s="46"/>
      <c r="G17" s="47">
        <v>0</v>
      </c>
      <c r="H17" s="48">
        <v>0</v>
      </c>
    </row>
    <row r="18" spans="2:8" x14ac:dyDescent="0.2">
      <c r="B18" s="42" t="s">
        <v>25</v>
      </c>
      <c r="C18" s="43" t="s">
        <v>26</v>
      </c>
      <c r="D18" s="44">
        <f>[1]DUKIEN.LEPHI!$E$8</f>
        <v>90</v>
      </c>
      <c r="E18" s="44">
        <v>8.65</v>
      </c>
      <c r="F18" s="46">
        <f t="shared" si="0"/>
        <v>9.6111111111111119E-2</v>
      </c>
      <c r="G18" s="47">
        <v>7.05</v>
      </c>
      <c r="H18" s="48">
        <f t="shared" si="1"/>
        <v>1.2269503546099292</v>
      </c>
    </row>
    <row r="19" spans="2:8" x14ac:dyDescent="0.2">
      <c r="B19" s="42" t="s">
        <v>27</v>
      </c>
      <c r="C19" s="50" t="s">
        <v>28</v>
      </c>
      <c r="D19" s="44">
        <f>[1]DUKIEN.LEPHI!$E$9</f>
        <v>2</v>
      </c>
      <c r="E19" s="44">
        <v>0.35</v>
      </c>
      <c r="F19" s="46">
        <f t="shared" si="0"/>
        <v>0.17499999999999999</v>
      </c>
      <c r="G19" s="47">
        <v>1.45</v>
      </c>
      <c r="H19" s="48">
        <f t="shared" si="1"/>
        <v>0.24137931034482757</v>
      </c>
    </row>
    <row r="20" spans="2:8" x14ac:dyDescent="0.2">
      <c r="B20" s="42" t="s">
        <v>29</v>
      </c>
      <c r="C20" s="50" t="s">
        <v>30</v>
      </c>
      <c r="D20" s="44">
        <f>[1]DUKIEN.LEPHI!$E$10</f>
        <v>3</v>
      </c>
      <c r="E20" s="44">
        <v>0.98</v>
      </c>
      <c r="F20" s="46">
        <f t="shared" si="0"/>
        <v>0.32666666666666666</v>
      </c>
      <c r="G20" s="47">
        <v>0.35</v>
      </c>
      <c r="H20" s="48">
        <f t="shared" si="1"/>
        <v>2.8000000000000003</v>
      </c>
    </row>
    <row r="21" spans="2:8" x14ac:dyDescent="0.2">
      <c r="B21" s="51">
        <v>2</v>
      </c>
      <c r="C21" s="52" t="s">
        <v>31</v>
      </c>
      <c r="D21" s="37">
        <f>SUM(D22:D24)</f>
        <v>3020</v>
      </c>
      <c r="E21" s="37">
        <f>SUM(E22:E24)</f>
        <v>1320.779</v>
      </c>
      <c r="F21" s="39">
        <f t="shared" si="0"/>
        <v>0.43734403973509933</v>
      </c>
      <c r="G21" s="40">
        <f>SUM(G22:G24)</f>
        <v>1005.93</v>
      </c>
      <c r="H21" s="41">
        <f t="shared" si="1"/>
        <v>1.3129929517958507</v>
      </c>
    </row>
    <row r="22" spans="2:8" x14ac:dyDescent="0.2">
      <c r="B22" s="53" t="s">
        <v>32</v>
      </c>
      <c r="C22" s="54" t="s">
        <v>33</v>
      </c>
      <c r="D22" s="44">
        <f>[1]DUKIEN.PHI!$E$7</f>
        <v>2350</v>
      </c>
      <c r="E22" s="44">
        <v>854.58</v>
      </c>
      <c r="F22" s="46">
        <f t="shared" si="0"/>
        <v>0.36365106382978724</v>
      </c>
      <c r="G22" s="47">
        <v>792.27</v>
      </c>
      <c r="H22" s="48">
        <f t="shared" si="1"/>
        <v>1.0786474308001062</v>
      </c>
    </row>
    <row r="23" spans="2:8" x14ac:dyDescent="0.2">
      <c r="B23" s="53" t="s">
        <v>34</v>
      </c>
      <c r="C23" s="54" t="s">
        <v>35</v>
      </c>
      <c r="D23" s="44">
        <f>[1]DUKIEN.PHI!$E$8</f>
        <v>450</v>
      </c>
      <c r="E23" s="44">
        <v>464.9</v>
      </c>
      <c r="F23" s="46">
        <f t="shared" si="0"/>
        <v>1.0331111111111111</v>
      </c>
      <c r="G23" s="47">
        <v>206.27</v>
      </c>
      <c r="H23" s="48">
        <f t="shared" si="1"/>
        <v>2.253842051679837</v>
      </c>
    </row>
    <row r="24" spans="2:8" x14ac:dyDescent="0.2">
      <c r="B24" s="53" t="s">
        <v>36</v>
      </c>
      <c r="C24" s="54" t="s">
        <v>37</v>
      </c>
      <c r="D24" s="44">
        <f>[1]DUKIEN.PHI!$E$9</f>
        <v>220</v>
      </c>
      <c r="E24" s="44">
        <v>1.2989999999999999</v>
      </c>
      <c r="F24" s="46">
        <f t="shared" si="0"/>
        <v>5.904545454545454E-3</v>
      </c>
      <c r="G24" s="47">
        <v>7.39</v>
      </c>
      <c r="H24" s="48">
        <f t="shared" si="1"/>
        <v>0.17577807848443844</v>
      </c>
    </row>
    <row r="25" spans="2:8" s="9" customFormat="1" ht="15.75" customHeight="1" x14ac:dyDescent="0.25">
      <c r="B25" s="55" t="s">
        <v>38</v>
      </c>
      <c r="C25" s="56" t="s">
        <v>39</v>
      </c>
      <c r="D25" s="57">
        <f>SUM(D26,D33)</f>
        <v>2998</v>
      </c>
      <c r="E25" s="57">
        <f>SUM(E26,E33)</f>
        <v>1108.5749999999998</v>
      </c>
      <c r="F25" s="58">
        <f t="shared" si="0"/>
        <v>0.36977151434289518</v>
      </c>
      <c r="G25" s="59">
        <f>SUM(G26,G33)</f>
        <v>852.01</v>
      </c>
      <c r="H25" s="60">
        <f t="shared" si="1"/>
        <v>1.3011290947289349</v>
      </c>
    </row>
    <row r="26" spans="2:8" x14ac:dyDescent="0.2">
      <c r="B26" s="35">
        <v>1</v>
      </c>
      <c r="C26" s="36" t="s">
        <v>40</v>
      </c>
      <c r="D26" s="37">
        <f>D27+D28</f>
        <v>2998</v>
      </c>
      <c r="E26" s="37">
        <f>E27+E28</f>
        <v>1108.5749999999998</v>
      </c>
      <c r="F26" s="39">
        <f t="shared" si="0"/>
        <v>0.36977151434289518</v>
      </c>
      <c r="G26" s="40">
        <f>SUM(G27+G28)</f>
        <v>852.01</v>
      </c>
      <c r="H26" s="41">
        <f t="shared" si="1"/>
        <v>1.3011290947289349</v>
      </c>
    </row>
    <row r="27" spans="2:8" s="9" customFormat="1" ht="15.75" customHeight="1" x14ac:dyDescent="0.25">
      <c r="B27" s="61" t="s">
        <v>21</v>
      </c>
      <c r="C27" s="62" t="s">
        <v>41</v>
      </c>
      <c r="D27" s="57"/>
      <c r="E27" s="63"/>
      <c r="F27" s="64"/>
      <c r="G27" s="59"/>
      <c r="H27" s="60"/>
    </row>
    <row r="28" spans="2:8" x14ac:dyDescent="0.2">
      <c r="B28" s="35" t="s">
        <v>23</v>
      </c>
      <c r="C28" s="36" t="s">
        <v>42</v>
      </c>
      <c r="D28" s="37">
        <f>SUM(D29:D32)</f>
        <v>2998</v>
      </c>
      <c r="E28" s="37">
        <f>SUM(E29:E32)</f>
        <v>1108.5749999999998</v>
      </c>
      <c r="F28" s="39">
        <f t="shared" si="0"/>
        <v>0.36977151434289518</v>
      </c>
      <c r="G28" s="40">
        <f>SUM(G29:G32)</f>
        <v>852.01</v>
      </c>
      <c r="H28" s="41">
        <f t="shared" si="1"/>
        <v>1.3011290947289349</v>
      </c>
    </row>
    <row r="29" spans="2:8" x14ac:dyDescent="0.2">
      <c r="B29" s="42" t="s">
        <v>43</v>
      </c>
      <c r="C29" s="65" t="s">
        <v>44</v>
      </c>
      <c r="D29" s="66">
        <f>[1]DUKIEN.PHI!$E$21</f>
        <v>204.78182000000001</v>
      </c>
      <c r="E29" s="44">
        <f>52.879+1</f>
        <v>53.878999999999998</v>
      </c>
      <c r="F29" s="46">
        <f t="shared" si="0"/>
        <v>0.2631044103426759</v>
      </c>
      <c r="G29" s="47">
        <v>38.83</v>
      </c>
      <c r="H29" s="48">
        <f t="shared" si="1"/>
        <v>1.3875611640484162</v>
      </c>
    </row>
    <row r="30" spans="2:8" x14ac:dyDescent="0.2">
      <c r="B30" s="42" t="s">
        <v>45</v>
      </c>
      <c r="C30" s="65" t="s">
        <v>46</v>
      </c>
      <c r="D30" s="66">
        <f>[1]DUKIEN.PHI!$E$47-[1]DUKIEN.PHI!$E$88</f>
        <v>2693.7181799999998</v>
      </c>
      <c r="E30" s="44">
        <v>1054.6959999999999</v>
      </c>
      <c r="F30" s="46">
        <f t="shared" si="0"/>
        <v>0.39153910302524669</v>
      </c>
      <c r="G30" s="47">
        <v>813.18</v>
      </c>
      <c r="H30" s="48">
        <f t="shared" si="1"/>
        <v>1.2970018937996508</v>
      </c>
    </row>
    <row r="31" spans="2:8" x14ac:dyDescent="0.2">
      <c r="B31" s="42" t="s">
        <v>47</v>
      </c>
      <c r="C31" s="65" t="s">
        <v>48</v>
      </c>
      <c r="D31" s="66">
        <f>[1]DUKIEN.PHI!$E$88</f>
        <v>84.5</v>
      </c>
      <c r="E31" s="44"/>
      <c r="F31" s="67"/>
      <c r="G31" s="47"/>
      <c r="H31" s="41"/>
    </row>
    <row r="32" spans="2:8" ht="14.25" customHeight="1" x14ac:dyDescent="0.2">
      <c r="B32" s="42" t="s">
        <v>49</v>
      </c>
      <c r="C32" s="65" t="s">
        <v>50</v>
      </c>
      <c r="D32" s="66">
        <f>[1]DUKIEN.PHI!$E$116</f>
        <v>15</v>
      </c>
      <c r="E32" s="68"/>
      <c r="F32" s="69"/>
      <c r="G32" s="47"/>
      <c r="H32" s="70"/>
    </row>
    <row r="33" spans="2:8" x14ac:dyDescent="0.2">
      <c r="B33" s="35">
        <v>2</v>
      </c>
      <c r="C33" s="36" t="s">
        <v>51</v>
      </c>
      <c r="D33" s="37"/>
      <c r="E33" s="71"/>
      <c r="F33" s="69"/>
      <c r="G33" s="72"/>
      <c r="H33" s="70"/>
    </row>
    <row r="34" spans="2:8" x14ac:dyDescent="0.2">
      <c r="B34" s="35" t="s">
        <v>52</v>
      </c>
      <c r="C34" s="36" t="s">
        <v>53</v>
      </c>
      <c r="D34" s="37">
        <f>SUM(D35,D41)</f>
        <v>4567</v>
      </c>
      <c r="E34" s="37">
        <f>SUM(E35,E41)</f>
        <v>1225.5148999999999</v>
      </c>
      <c r="F34" s="39">
        <f t="shared" si="0"/>
        <v>0.26834134004817162</v>
      </c>
      <c r="G34" s="40">
        <f>SUM(G35,G41)</f>
        <v>1124.02</v>
      </c>
      <c r="H34" s="41">
        <f t="shared" si="1"/>
        <v>1.0902963470400882</v>
      </c>
    </row>
    <row r="35" spans="2:8" x14ac:dyDescent="0.2">
      <c r="B35" s="35">
        <v>1</v>
      </c>
      <c r="C35" s="36" t="s">
        <v>20</v>
      </c>
      <c r="D35" s="37">
        <f>SUM(D36:D40)</f>
        <v>4545</v>
      </c>
      <c r="E35" s="37">
        <f>SUM(E36:E40)</f>
        <v>1225.385</v>
      </c>
      <c r="F35" s="39">
        <f t="shared" si="0"/>
        <v>0.26961166116611662</v>
      </c>
      <c r="G35" s="47">
        <f>SUM(G36:G40)</f>
        <v>1123.28</v>
      </c>
      <c r="H35" s="41">
        <f t="shared" si="1"/>
        <v>1.0908989744320206</v>
      </c>
    </row>
    <row r="36" spans="2:8" x14ac:dyDescent="0.2">
      <c r="B36" s="42" t="s">
        <v>21</v>
      </c>
      <c r="C36" s="43" t="s">
        <v>54</v>
      </c>
      <c r="D36" s="44">
        <f>[2]DUKIEN.LEPHI!$E$7</f>
        <v>4450</v>
      </c>
      <c r="E36" s="44">
        <f>E16</f>
        <v>1215.405</v>
      </c>
      <c r="F36" s="46">
        <f t="shared" si="0"/>
        <v>0.27312471910112357</v>
      </c>
      <c r="G36" s="47">
        <f>G16</f>
        <v>1114.43</v>
      </c>
      <c r="H36" s="48">
        <f t="shared" si="1"/>
        <v>1.0906068573171934</v>
      </c>
    </row>
    <row r="37" spans="2:8" x14ac:dyDescent="0.2">
      <c r="B37" s="42" t="s">
        <v>23</v>
      </c>
      <c r="C37" s="49" t="s">
        <v>24</v>
      </c>
      <c r="D37" s="44"/>
      <c r="E37" s="44">
        <f t="shared" ref="E37:E40" si="2">E17</f>
        <v>0</v>
      </c>
      <c r="F37" s="46"/>
      <c r="G37" s="47">
        <f>G17</f>
        <v>0</v>
      </c>
      <c r="H37" s="48"/>
    </row>
    <row r="38" spans="2:8" x14ac:dyDescent="0.2">
      <c r="B38" s="42" t="s">
        <v>25</v>
      </c>
      <c r="C38" s="43" t="s">
        <v>55</v>
      </c>
      <c r="D38" s="44">
        <f>[2]DUKIEN.LEPHI!$E$9</f>
        <v>90</v>
      </c>
      <c r="E38" s="44">
        <f t="shared" si="2"/>
        <v>8.65</v>
      </c>
      <c r="F38" s="46">
        <f t="shared" si="0"/>
        <v>9.6111111111111119E-2</v>
      </c>
      <c r="G38" s="47">
        <f>G18</f>
        <v>7.05</v>
      </c>
      <c r="H38" s="48">
        <f t="shared" si="1"/>
        <v>1.2269503546099292</v>
      </c>
    </row>
    <row r="39" spans="2:8" x14ac:dyDescent="0.2">
      <c r="B39" s="42" t="s">
        <v>27</v>
      </c>
      <c r="C39" s="50" t="s">
        <v>56</v>
      </c>
      <c r="D39" s="44">
        <f>[2]DUKIEN.LEPHI!$E$10</f>
        <v>2</v>
      </c>
      <c r="E39" s="44">
        <f t="shared" si="2"/>
        <v>0.35</v>
      </c>
      <c r="F39" s="46">
        <f t="shared" si="0"/>
        <v>0.17499999999999999</v>
      </c>
      <c r="G39" s="47">
        <f>G19</f>
        <v>1.45</v>
      </c>
      <c r="H39" s="48">
        <f t="shared" si="1"/>
        <v>0.24137931034482757</v>
      </c>
    </row>
    <row r="40" spans="2:8" x14ac:dyDescent="0.2">
      <c r="B40" s="42" t="s">
        <v>29</v>
      </c>
      <c r="C40" s="50" t="s">
        <v>57</v>
      </c>
      <c r="D40" s="68">
        <v>3</v>
      </c>
      <c r="E40" s="44">
        <f t="shared" si="2"/>
        <v>0.98</v>
      </c>
      <c r="F40" s="46">
        <f t="shared" si="0"/>
        <v>0.32666666666666666</v>
      </c>
      <c r="G40" s="47">
        <f>G20</f>
        <v>0.35</v>
      </c>
      <c r="H40" s="48">
        <f t="shared" si="1"/>
        <v>2.8000000000000003</v>
      </c>
    </row>
    <row r="41" spans="2:8" x14ac:dyDescent="0.2">
      <c r="B41" s="35">
        <v>2</v>
      </c>
      <c r="C41" s="36" t="s">
        <v>31</v>
      </c>
      <c r="D41" s="37">
        <f>SUM(D42:D44)</f>
        <v>22</v>
      </c>
      <c r="E41" s="37">
        <f>SUM(E42:E44)</f>
        <v>0.12989999999999999</v>
      </c>
      <c r="F41" s="67">
        <f t="shared" si="0"/>
        <v>5.904545454545454E-3</v>
      </c>
      <c r="G41" s="40">
        <f>SUM(G42:G44)</f>
        <v>0.74</v>
      </c>
      <c r="H41" s="41">
        <f t="shared" si="1"/>
        <v>0.17554054054054052</v>
      </c>
    </row>
    <row r="42" spans="2:8" x14ac:dyDescent="0.2">
      <c r="B42" s="53" t="s">
        <v>32</v>
      </c>
      <c r="C42" s="54" t="s">
        <v>33</v>
      </c>
      <c r="D42" s="44"/>
      <c r="E42" s="44"/>
      <c r="F42" s="67"/>
      <c r="G42" s="47"/>
      <c r="H42" s="41"/>
    </row>
    <row r="43" spans="2:8" x14ac:dyDescent="0.2">
      <c r="B43" s="53" t="s">
        <v>34</v>
      </c>
      <c r="C43" s="54" t="s">
        <v>35</v>
      </c>
      <c r="D43" s="44"/>
      <c r="E43" s="44"/>
      <c r="F43" s="67"/>
      <c r="G43" s="47">
        <v>0.74</v>
      </c>
      <c r="H43" s="41"/>
    </row>
    <row r="44" spans="2:8" x14ac:dyDescent="0.2">
      <c r="B44" s="53" t="s">
        <v>36</v>
      </c>
      <c r="C44" s="54" t="s">
        <v>37</v>
      </c>
      <c r="D44" s="44">
        <f>[2]DUKIEN.PHI!$E$16</f>
        <v>22</v>
      </c>
      <c r="E44" s="44">
        <f>10%*E24</f>
        <v>0.12989999999999999</v>
      </c>
      <c r="F44" s="73">
        <f t="shared" si="0"/>
        <v>5.904545454545454E-3</v>
      </c>
      <c r="G44" s="47"/>
      <c r="H44" s="48"/>
    </row>
    <row r="45" spans="2:8" x14ac:dyDescent="0.2">
      <c r="B45" s="74" t="s">
        <v>58</v>
      </c>
      <c r="C45" s="75" t="s">
        <v>59</v>
      </c>
      <c r="D45" s="76">
        <f>SUM(D47,D66,D73)</f>
        <v>185784.42799999999</v>
      </c>
      <c r="E45" s="77">
        <f>SUM(E47,E66,E73)</f>
        <v>1600.2379999999998</v>
      </c>
      <c r="F45" s="32">
        <f t="shared" si="0"/>
        <v>8.6134129605307929E-3</v>
      </c>
      <c r="G45" s="78">
        <f>SUM(G47,G66)</f>
        <v>2927.64</v>
      </c>
      <c r="H45" s="79">
        <f t="shared" si="1"/>
        <v>0.5465965760817586</v>
      </c>
    </row>
    <row r="46" spans="2:8" x14ac:dyDescent="0.2">
      <c r="B46" s="80" t="s">
        <v>18</v>
      </c>
      <c r="C46" s="81" t="s">
        <v>60</v>
      </c>
      <c r="D46" s="82">
        <f>D47+D66+D73</f>
        <v>185784.42799999999</v>
      </c>
      <c r="E46" s="83">
        <f>E47+E66+E73</f>
        <v>1600.2379999999998</v>
      </c>
      <c r="F46" s="67">
        <f t="shared" si="0"/>
        <v>8.6134129605307929E-3</v>
      </c>
      <c r="G46" s="83">
        <f>G47+G66+G73</f>
        <v>2950.44</v>
      </c>
      <c r="H46" s="84">
        <f t="shared" si="1"/>
        <v>0.54237266306042486</v>
      </c>
    </row>
    <row r="47" spans="2:8" x14ac:dyDescent="0.2">
      <c r="B47" s="51">
        <v>1</v>
      </c>
      <c r="C47" s="52" t="s">
        <v>51</v>
      </c>
      <c r="D47" s="85">
        <f>(D48+D54)+D53</f>
        <v>7294.0349999999999</v>
      </c>
      <c r="E47" s="85">
        <f>SUM(E48+E54)+E53</f>
        <v>1600.2379999999998</v>
      </c>
      <c r="F47" s="39">
        <f t="shared" si="0"/>
        <v>0.21938995357165134</v>
      </c>
      <c r="G47" s="85">
        <f>SUM(G48+G54)+G53</f>
        <v>2927.64</v>
      </c>
      <c r="H47" s="41">
        <f t="shared" si="1"/>
        <v>0.5465965760817586</v>
      </c>
    </row>
    <row r="48" spans="2:8" ht="14.25" customHeight="1" x14ac:dyDescent="0.2">
      <c r="B48" s="86" t="s">
        <v>21</v>
      </c>
      <c r="C48" s="87" t="s">
        <v>61</v>
      </c>
      <c r="D48" s="88">
        <f>SUM(D49,D50,D51,D52)</f>
        <v>3948.9999999999995</v>
      </c>
      <c r="E48" s="89">
        <f>SUM(E49,E50,E51,E52)</f>
        <v>992.86299999999994</v>
      </c>
      <c r="F48" s="46">
        <f t="shared" si="0"/>
        <v>0.25142137249936697</v>
      </c>
      <c r="G48" s="90">
        <f>SUM(G49:G53)</f>
        <v>1178.3799999999999</v>
      </c>
      <c r="H48" s="91">
        <f t="shared" si="1"/>
        <v>0.84256606527605704</v>
      </c>
    </row>
    <row r="49" spans="2:11" x14ac:dyDescent="0.2">
      <c r="B49" s="53" t="s">
        <v>62</v>
      </c>
      <c r="C49" s="92" t="s">
        <v>63</v>
      </c>
      <c r="D49" s="93">
        <f>[1]DUKIEN.NSNN!$E$12</f>
        <v>3211.2909469999995</v>
      </c>
      <c r="E49" s="44">
        <f>408.2+101.464+126.1+54.38+95.848+91</f>
        <v>876.99199999999996</v>
      </c>
      <c r="F49" s="46">
        <f t="shared" si="0"/>
        <v>0.27309640094096405</v>
      </c>
      <c r="G49" s="47">
        <v>982.66</v>
      </c>
      <c r="H49" s="48">
        <f t="shared" si="1"/>
        <v>0.89246738444629881</v>
      </c>
    </row>
    <row r="50" spans="2:11" x14ac:dyDescent="0.2">
      <c r="B50" s="53" t="s">
        <v>64</v>
      </c>
      <c r="C50" s="92" t="s">
        <v>46</v>
      </c>
      <c r="D50" s="93">
        <f>[1]DUKIEN.NSNN!$E$35-D51</f>
        <v>595.70905300000004</v>
      </c>
      <c r="E50" s="94">
        <f>33.584+27.565+9.063+1.3+13.81+1.8</f>
        <v>87.122</v>
      </c>
      <c r="F50" s="46">
        <f t="shared" si="0"/>
        <v>0.14624924627425462</v>
      </c>
      <c r="G50" s="47">
        <v>134.43</v>
      </c>
      <c r="H50" s="48">
        <f t="shared" si="1"/>
        <v>0.64808450494681247</v>
      </c>
    </row>
    <row r="51" spans="2:11" x14ac:dyDescent="0.2">
      <c r="B51" s="53" t="s">
        <v>65</v>
      </c>
      <c r="C51" s="92" t="s">
        <v>48</v>
      </c>
      <c r="D51" s="93">
        <f>[1]DUKIEN.NSNN!$E$76</f>
        <v>95</v>
      </c>
      <c r="E51" s="44">
        <f>28.16+0.07</f>
        <v>28.23</v>
      </c>
      <c r="F51" s="46">
        <f t="shared" si="0"/>
        <v>0.29715789473684212</v>
      </c>
      <c r="G51" s="47">
        <f>26.67-20.81</f>
        <v>5.860000000000003</v>
      </c>
      <c r="H51" s="48">
        <f t="shared" si="1"/>
        <v>4.8174061433447077</v>
      </c>
    </row>
    <row r="52" spans="2:11" x14ac:dyDescent="0.2">
      <c r="B52" s="53" t="s">
        <v>66</v>
      </c>
      <c r="C52" s="92" t="s">
        <v>50</v>
      </c>
      <c r="D52" s="93">
        <f>[1]DUKIEN.NSNN!$E$95</f>
        <v>47</v>
      </c>
      <c r="E52" s="44">
        <v>0.51900000000000002</v>
      </c>
      <c r="F52" s="46">
        <f t="shared" si="0"/>
        <v>1.1042553191489363E-2</v>
      </c>
      <c r="G52" s="47">
        <v>0</v>
      </c>
      <c r="H52" s="48"/>
    </row>
    <row r="53" spans="2:11" x14ac:dyDescent="0.2">
      <c r="B53" s="53" t="s">
        <v>67</v>
      </c>
      <c r="C53" s="92" t="s">
        <v>68</v>
      </c>
      <c r="D53" s="93">
        <v>394</v>
      </c>
      <c r="E53" s="68">
        <v>145.82</v>
      </c>
      <c r="F53" s="46">
        <f t="shared" si="0"/>
        <v>0.37010152284263959</v>
      </c>
      <c r="G53" s="47">
        <v>55.43</v>
      </c>
      <c r="H53" s="48">
        <f t="shared" si="1"/>
        <v>2.6307053941908713</v>
      </c>
    </row>
    <row r="54" spans="2:11" x14ac:dyDescent="0.2">
      <c r="B54" s="51" t="s">
        <v>23</v>
      </c>
      <c r="C54" s="95" t="s">
        <v>42</v>
      </c>
      <c r="D54" s="88">
        <f>SUM(D55:D64)</f>
        <v>2951.0349999999999</v>
      </c>
      <c r="E54" s="96">
        <f>SUM(E55:E65)</f>
        <v>461.55500000000001</v>
      </c>
      <c r="F54" s="97">
        <f t="shared" si="0"/>
        <v>0.15640444793098016</v>
      </c>
      <c r="G54" s="90">
        <f>SUM(G55:G64)</f>
        <v>1693.83</v>
      </c>
      <c r="H54" s="48">
        <f t="shared" si="1"/>
        <v>0.27249192658058957</v>
      </c>
      <c r="J54" s="98"/>
    </row>
    <row r="55" spans="2:11" x14ac:dyDescent="0.2">
      <c r="B55" s="53" t="s">
        <v>69</v>
      </c>
      <c r="C55" s="92" t="s">
        <v>70</v>
      </c>
      <c r="D55" s="93">
        <f>[1]DUKIEN.NSNN!$E$106</f>
        <v>16</v>
      </c>
      <c r="E55" s="99"/>
      <c r="F55" s="67"/>
      <c r="G55" s="47">
        <v>11.64</v>
      </c>
      <c r="H55" s="48"/>
      <c r="K55" s="100"/>
    </row>
    <row r="56" spans="2:11" ht="14.25" customHeight="1" x14ac:dyDescent="0.2">
      <c r="B56" s="53" t="s">
        <v>71</v>
      </c>
      <c r="C56" s="101" t="s">
        <v>72</v>
      </c>
      <c r="D56" s="93">
        <f>[1]DUKIEN.NSNN!$E$110</f>
        <v>44</v>
      </c>
      <c r="E56" s="102">
        <v>21.324999999999999</v>
      </c>
      <c r="F56" s="46">
        <f t="shared" si="0"/>
        <v>0.48465909090909087</v>
      </c>
      <c r="G56" s="47">
        <v>14.58</v>
      </c>
      <c r="H56" s="48">
        <f t="shared" si="1"/>
        <v>1.4626200274348422</v>
      </c>
    </row>
    <row r="57" spans="2:11" ht="14.25" customHeight="1" x14ac:dyDescent="0.2">
      <c r="B57" s="53" t="s">
        <v>73</v>
      </c>
      <c r="C57" s="101" t="s">
        <v>74</v>
      </c>
      <c r="D57" s="103">
        <v>99.034999999999997</v>
      </c>
      <c r="E57" s="99"/>
      <c r="F57" s="46">
        <f t="shared" si="0"/>
        <v>0</v>
      </c>
      <c r="G57" s="47"/>
      <c r="H57" s="48"/>
    </row>
    <row r="58" spans="2:11" x14ac:dyDescent="0.2">
      <c r="B58" s="53" t="s">
        <v>75</v>
      </c>
      <c r="C58" s="92" t="s">
        <v>76</v>
      </c>
      <c r="D58" s="93">
        <f>[1]DUKIEN.NSNN!$E$121</f>
        <v>90</v>
      </c>
      <c r="E58" s="99"/>
      <c r="F58" s="46"/>
      <c r="G58" s="104">
        <v>21.27</v>
      </c>
      <c r="H58" s="48"/>
    </row>
    <row r="59" spans="2:11" x14ac:dyDescent="0.2">
      <c r="B59" s="53" t="s">
        <v>77</v>
      </c>
      <c r="C59" s="92" t="s">
        <v>78</v>
      </c>
      <c r="D59" s="93">
        <f>[1]DUKIEN.NSNN!$E$131</f>
        <v>55</v>
      </c>
      <c r="E59" s="99"/>
      <c r="F59" s="46"/>
      <c r="G59" s="47"/>
      <c r="H59" s="48"/>
    </row>
    <row r="60" spans="2:11" x14ac:dyDescent="0.2">
      <c r="B60" s="53" t="s">
        <v>79</v>
      </c>
      <c r="C60" s="105" t="s">
        <v>80</v>
      </c>
      <c r="D60" s="93">
        <f>[1]DUKIEN.NSNN!$E$140</f>
        <v>10</v>
      </c>
      <c r="E60" s="99"/>
      <c r="F60" s="46"/>
      <c r="G60" s="47">
        <v>6</v>
      </c>
      <c r="H60" s="48"/>
    </row>
    <row r="61" spans="2:11" x14ac:dyDescent="0.2">
      <c r="B61" s="53" t="s">
        <v>81</v>
      </c>
      <c r="C61" s="92" t="s">
        <v>82</v>
      </c>
      <c r="D61" s="93">
        <f>[1]DUKIEN.NSNN!$E$143</f>
        <v>75</v>
      </c>
      <c r="E61" s="99">
        <v>42.37</v>
      </c>
      <c r="F61" s="46"/>
      <c r="G61" s="47">
        <v>39.85</v>
      </c>
      <c r="H61" s="48"/>
    </row>
    <row r="62" spans="2:11" ht="14.25" customHeight="1" x14ac:dyDescent="0.2">
      <c r="B62" s="53" t="s">
        <v>83</v>
      </c>
      <c r="C62" s="106" t="s">
        <v>84</v>
      </c>
      <c r="D62" s="93">
        <f>[1]DUKIEN.NSNN!$E$154</f>
        <v>2487</v>
      </c>
      <c r="E62" s="99">
        <v>302.36</v>
      </c>
      <c r="F62" s="46">
        <f t="shared" si="0"/>
        <v>0.12157619622034581</v>
      </c>
      <c r="G62" s="47">
        <v>1579.76</v>
      </c>
      <c r="H62" s="48">
        <f t="shared" si="1"/>
        <v>0.19139616144224439</v>
      </c>
    </row>
    <row r="63" spans="2:11" s="9" customFormat="1" ht="36.75" customHeight="1" x14ac:dyDescent="0.2">
      <c r="B63" s="107" t="s">
        <v>85</v>
      </c>
      <c r="C63" s="108" t="s">
        <v>86</v>
      </c>
      <c r="D63" s="109">
        <f>[1]DUKIEN.NSNN!$E$148</f>
        <v>72</v>
      </c>
      <c r="E63" s="110"/>
      <c r="F63" s="111"/>
      <c r="G63" s="112">
        <v>18.649999999999999</v>
      </c>
      <c r="H63" s="48">
        <f t="shared" si="1"/>
        <v>0</v>
      </c>
      <c r="K63" s="113"/>
    </row>
    <row r="64" spans="2:11" x14ac:dyDescent="0.2">
      <c r="B64" s="53" t="s">
        <v>87</v>
      </c>
      <c r="C64" s="101" t="s">
        <v>88</v>
      </c>
      <c r="D64" s="93">
        <f>[1]DUKIEN.NSNN!$E$152</f>
        <v>3</v>
      </c>
      <c r="E64" s="114"/>
      <c r="F64" s="69"/>
      <c r="G64" s="47">
        <v>2.08</v>
      </c>
      <c r="H64" s="48">
        <f t="shared" si="1"/>
        <v>0</v>
      </c>
      <c r="J64" s="98"/>
    </row>
    <row r="65" spans="2:10" x14ac:dyDescent="0.2">
      <c r="B65" s="53" t="s">
        <v>89</v>
      </c>
      <c r="C65" s="101" t="s">
        <v>90</v>
      </c>
      <c r="D65" s="93">
        <f>[3]DUKIEN.NSNN!$E$157/1000000</f>
        <v>391.53719999999998</v>
      </c>
      <c r="E65" s="114">
        <v>95.5</v>
      </c>
      <c r="F65" s="69"/>
      <c r="G65" s="47"/>
      <c r="H65" s="48"/>
      <c r="J65" s="98"/>
    </row>
    <row r="66" spans="2:10" x14ac:dyDescent="0.2">
      <c r="B66" s="51">
        <v>2</v>
      </c>
      <c r="C66" s="52" t="s">
        <v>91</v>
      </c>
      <c r="D66" s="85">
        <f>SUM(D67:D68)</f>
        <v>178464.49299999999</v>
      </c>
      <c r="E66" s="85"/>
      <c r="F66" s="69"/>
      <c r="G66" s="40"/>
      <c r="H66" s="48"/>
    </row>
    <row r="67" spans="2:10" x14ac:dyDescent="0.2">
      <c r="B67" s="51" t="s">
        <v>32</v>
      </c>
      <c r="C67" s="52" t="s">
        <v>41</v>
      </c>
      <c r="D67" s="115"/>
      <c r="E67" s="71"/>
      <c r="F67" s="69"/>
      <c r="G67" s="40"/>
      <c r="H67" s="48"/>
    </row>
    <row r="68" spans="2:10" x14ac:dyDescent="0.2">
      <c r="B68" s="51" t="s">
        <v>34</v>
      </c>
      <c r="C68" s="52" t="s">
        <v>42</v>
      </c>
      <c r="D68" s="85">
        <f>SUM(D69:D71)</f>
        <v>178464.49299999999</v>
      </c>
      <c r="E68" s="85">
        <f>SUM(E69:E71)</f>
        <v>43266.091999999997</v>
      </c>
      <c r="F68" s="85">
        <f t="shared" ref="F68:H68" si="3">SUM(F69:F71)</f>
        <v>0</v>
      </c>
      <c r="G68" s="85">
        <f t="shared" si="3"/>
        <v>9895.4599999999991</v>
      </c>
      <c r="H68" s="41">
        <f t="shared" si="3"/>
        <v>0</v>
      </c>
    </row>
    <row r="69" spans="2:10" x14ac:dyDescent="0.2">
      <c r="B69" s="116" t="s">
        <v>92</v>
      </c>
      <c r="C69" s="117" t="s">
        <v>93</v>
      </c>
      <c r="D69" s="118">
        <v>1940</v>
      </c>
      <c r="E69" s="119">
        <v>1018.5</v>
      </c>
      <c r="F69" s="69"/>
      <c r="G69" s="120">
        <v>1945.46</v>
      </c>
      <c r="H69" s="48"/>
    </row>
    <row r="70" spans="2:10" x14ac:dyDescent="0.2">
      <c r="B70" s="116" t="s">
        <v>94</v>
      </c>
      <c r="C70" s="121" t="s">
        <v>95</v>
      </c>
      <c r="D70" s="118">
        <v>8000</v>
      </c>
      <c r="E70" s="119"/>
      <c r="F70" s="69"/>
      <c r="G70" s="120">
        <v>7950</v>
      </c>
      <c r="H70" s="48"/>
    </row>
    <row r="71" spans="2:10" x14ac:dyDescent="0.2">
      <c r="B71" s="122" t="s">
        <v>96</v>
      </c>
      <c r="C71" s="121" t="s">
        <v>97</v>
      </c>
      <c r="D71" s="123">
        <f>[3]DUKIEN.NSNN!$E$174/1000000</f>
        <v>168524.49299999999</v>
      </c>
      <c r="E71" s="124">
        <v>42247.591999999997</v>
      </c>
      <c r="F71" s="69"/>
      <c r="G71" s="125"/>
      <c r="H71" s="48"/>
    </row>
    <row r="72" spans="2:10" x14ac:dyDescent="0.2">
      <c r="B72" s="122" t="s">
        <v>98</v>
      </c>
      <c r="C72" s="121" t="s">
        <v>99</v>
      </c>
      <c r="D72" s="123"/>
      <c r="E72" s="124">
        <v>2096.1</v>
      </c>
      <c r="F72" s="69"/>
      <c r="G72" s="125"/>
      <c r="H72" s="48"/>
    </row>
    <row r="73" spans="2:10" ht="14.25" customHeight="1" x14ac:dyDescent="0.2">
      <c r="B73" s="126">
        <v>3</v>
      </c>
      <c r="C73" s="127" t="s">
        <v>100</v>
      </c>
      <c r="D73" s="128">
        <f>SUM(D74)</f>
        <v>25.9</v>
      </c>
      <c r="E73" s="129">
        <f>E74</f>
        <v>0</v>
      </c>
      <c r="F73" s="39">
        <f t="shared" si="0"/>
        <v>0</v>
      </c>
      <c r="G73" s="130">
        <f>G74</f>
        <v>22.8</v>
      </c>
      <c r="H73" s="41">
        <f t="shared" si="1"/>
        <v>0</v>
      </c>
    </row>
    <row r="74" spans="2:10" ht="14.25" customHeight="1" x14ac:dyDescent="0.2">
      <c r="B74" s="131" t="s">
        <v>101</v>
      </c>
      <c r="C74" s="106" t="s">
        <v>102</v>
      </c>
      <c r="D74" s="132">
        <v>25.9</v>
      </c>
      <c r="E74" s="133"/>
      <c r="F74" s="46">
        <f t="shared" si="0"/>
        <v>0</v>
      </c>
      <c r="G74" s="134">
        <v>22.8</v>
      </c>
      <c r="H74" s="48">
        <f t="shared" si="1"/>
        <v>0</v>
      </c>
    </row>
    <row r="75" spans="2:10" s="135" customFormat="1" ht="14.25" customHeight="1" x14ac:dyDescent="0.2">
      <c r="B75" s="126">
        <v>4</v>
      </c>
      <c r="C75" s="127" t="s">
        <v>103</v>
      </c>
      <c r="D75" s="128">
        <f>D76+D77</f>
        <v>50466</v>
      </c>
      <c r="E75" s="85">
        <f t="shared" ref="E75:F75" si="4">E76+E77</f>
        <v>17.591000000000001</v>
      </c>
      <c r="F75" s="85">
        <f t="shared" si="4"/>
        <v>0</v>
      </c>
      <c r="G75" s="130"/>
      <c r="H75" s="41"/>
    </row>
    <row r="76" spans="2:10" s="9" customFormat="1" ht="27.75" customHeight="1" x14ac:dyDescent="0.25">
      <c r="B76" s="136" t="s">
        <v>104</v>
      </c>
      <c r="C76" s="108" t="s">
        <v>105</v>
      </c>
      <c r="D76" s="137">
        <v>30</v>
      </c>
      <c r="E76" s="63"/>
      <c r="F76" s="138"/>
      <c r="G76" s="139"/>
      <c r="H76" s="140"/>
    </row>
    <row r="77" spans="2:10" ht="14.25" customHeight="1" x14ac:dyDescent="0.2">
      <c r="B77" s="131" t="s">
        <v>106</v>
      </c>
      <c r="C77" s="106" t="s">
        <v>107</v>
      </c>
      <c r="D77" s="132">
        <v>50436</v>
      </c>
      <c r="E77" s="133">
        <v>17.591000000000001</v>
      </c>
      <c r="F77" s="46"/>
      <c r="G77" s="134"/>
      <c r="H77" s="48"/>
    </row>
    <row r="78" spans="2:10" x14ac:dyDescent="0.2">
      <c r="B78" s="141" t="s">
        <v>108</v>
      </c>
      <c r="C78" s="142" t="s">
        <v>109</v>
      </c>
      <c r="D78" s="143">
        <f>D83</f>
        <v>0</v>
      </c>
      <c r="E78" s="143">
        <f>E83</f>
        <v>0</v>
      </c>
      <c r="F78" s="32"/>
      <c r="G78" s="144">
        <f>G83</f>
        <v>0</v>
      </c>
      <c r="H78" s="145"/>
    </row>
    <row r="79" spans="2:10" ht="24" x14ac:dyDescent="0.2">
      <c r="B79" s="107" t="s">
        <v>18</v>
      </c>
      <c r="C79" s="108" t="s">
        <v>110</v>
      </c>
      <c r="D79" s="63">
        <v>200</v>
      </c>
      <c r="E79" s="63"/>
      <c r="F79" s="138">
        <f t="shared" ref="F79:F80" si="5">E79/D79</f>
        <v>0</v>
      </c>
      <c r="G79" s="112">
        <v>200</v>
      </c>
      <c r="H79" s="138">
        <f t="shared" ref="H79" si="6">E79/G79</f>
        <v>0</v>
      </c>
    </row>
    <row r="80" spans="2:10" x14ac:dyDescent="0.2">
      <c r="B80" s="146" t="s">
        <v>38</v>
      </c>
      <c r="C80" s="147" t="s">
        <v>111</v>
      </c>
      <c r="D80" s="94">
        <v>12382.66</v>
      </c>
      <c r="E80" s="94">
        <v>3905.683</v>
      </c>
      <c r="F80" s="138">
        <f t="shared" si="5"/>
        <v>0.31541550846102534</v>
      </c>
      <c r="G80" s="148">
        <v>820</v>
      </c>
      <c r="H80" s="138">
        <f>E80/G80</f>
        <v>4.7630280487804875</v>
      </c>
    </row>
    <row r="81" spans="1:8" x14ac:dyDescent="0.2">
      <c r="A81" s="149"/>
      <c r="B81" s="146" t="s">
        <v>52</v>
      </c>
      <c r="C81" s="147" t="s">
        <v>112</v>
      </c>
      <c r="D81" s="94">
        <v>895.02800000000002</v>
      </c>
      <c r="E81" s="94">
        <v>253.23400000000001</v>
      </c>
      <c r="F81" s="150">
        <f>E81/D81</f>
        <v>0.28293416518812819</v>
      </c>
      <c r="G81" s="148">
        <v>10.38</v>
      </c>
      <c r="H81" s="150">
        <f>G81/E81</f>
        <v>4.0989756509789366E-2</v>
      </c>
    </row>
    <row r="82" spans="1:8" hidden="1" x14ac:dyDescent="0.2">
      <c r="A82" s="149"/>
      <c r="B82" s="151"/>
      <c r="C82" s="152"/>
      <c r="D82" s="153"/>
      <c r="E82" s="153"/>
      <c r="F82" s="154"/>
      <c r="G82" s="155"/>
      <c r="H82" s="150"/>
    </row>
    <row r="83" spans="1:8" s="9" customFormat="1" x14ac:dyDescent="0.25">
      <c r="B83" s="156"/>
      <c r="C83" s="157"/>
      <c r="D83" s="158"/>
      <c r="E83" s="158"/>
      <c r="F83" s="159"/>
      <c r="G83" s="160"/>
      <c r="H83" s="159"/>
    </row>
    <row r="84" spans="1:8" ht="8.25" customHeight="1" x14ac:dyDescent="0.2"/>
    <row r="85" spans="1:8" ht="15.75" customHeight="1" x14ac:dyDescent="0.3">
      <c r="F85" s="161" t="s">
        <v>113</v>
      </c>
      <c r="G85" s="162"/>
      <c r="H85" s="163"/>
    </row>
    <row r="86" spans="1:8" s="9" customFormat="1" ht="18.75" customHeight="1" x14ac:dyDescent="0.25">
      <c r="D86" s="164"/>
      <c r="E86" s="165"/>
      <c r="F86" s="166" t="s">
        <v>114</v>
      </c>
      <c r="G86" s="167"/>
      <c r="H86" s="168"/>
    </row>
  </sheetData>
  <mergeCells count="7">
    <mergeCell ref="F10:H10"/>
    <mergeCell ref="B1:H1"/>
    <mergeCell ref="B5:H5"/>
    <mergeCell ref="B6:H6"/>
    <mergeCell ref="B7:H7"/>
    <mergeCell ref="B8:H8"/>
    <mergeCell ref="B9:H9"/>
  </mergeCells>
  <pageMargins left="0.59055118110236227" right="0.39370078740157483" top="0.19685039370078741" bottom="0.19685039370078741" header="0.31496062992125984" footer="0.31496062992125984"/>
  <pageSetup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mage" ma:contentTypeID="0x0101009148F5A04DDD49CBA7127AADA5FB792B00AADE34325A8B49CDA8BB4DB53328F214001FB32B77BC6BCE469A20AE84AF97AF47" ma:contentTypeVersion="1" ma:contentTypeDescription="Upload an image." ma:contentTypeScope="" ma:versionID="b4da2adae13c588f052c06f8c8324a5a">
  <xsd:schema xmlns:xsd="http://www.w3.org/2001/XMLSchema" xmlns:xs="http://www.w3.org/2001/XMLSchema" xmlns:p="http://schemas.microsoft.com/office/2006/metadata/properties" xmlns:ns1="http://schemas.microsoft.com/sharepoint/v3" xmlns:ns2="780FFE3A-0846-4223-AD1A-992C07E03CB4" xmlns:ns3="http://schemas.microsoft.com/sharepoint/v3/fields" targetNamespace="http://schemas.microsoft.com/office/2006/metadata/properties" ma:root="true" ma:fieldsID="ad67d8f52a74939dd250bc22f5a2d32a" ns1:_="" ns2:_="" ns3:_="">
    <xsd:import namespace="http://schemas.microsoft.com/sharepoint/v3"/>
    <xsd:import namespace="780FFE3A-0846-4223-AD1A-992C07E03CB4"/>
    <xsd:import namespace="http://schemas.microsoft.com/sharepoint/v3/fields"/>
    <xsd:element name="properties">
      <xsd:complexType>
        <xsd:sequence>
          <xsd:element name="documentManagement">
            <xsd:complexType>
              <xsd:all>
                <xsd:element ref="ns1:FileRef" minOccurs="0"/>
                <xsd:element ref="ns1:File_x0020_Type" minOccurs="0"/>
                <xsd:element ref="ns1:HTML_x0020_File_x0020_Type" minOccurs="0"/>
                <xsd:element ref="ns1:FSObjType" minOccurs="0"/>
                <xsd:element ref="ns2:ThumbnailExists" minOccurs="0"/>
                <xsd:element ref="ns2:PreviewExists" minOccurs="0"/>
                <xsd:element ref="ns2:ImageWidth" minOccurs="0"/>
                <xsd:element ref="ns2:ImageHeight" minOccurs="0"/>
                <xsd:element ref="ns2:ImageCreateDate" minOccurs="0"/>
                <xsd:element ref="ns3:wic_System_Copyright"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ileRef" ma:index="8" nillable="true" ma:displayName="URL Path" ma:hidden="true" ma:list="Docs" ma:internalName="FileRef" ma:readOnly="true" ma:showField="FullUrl">
      <xsd:simpleType>
        <xsd:restriction base="dms:Lookup"/>
      </xsd:simpleType>
    </xsd:element>
    <xsd:element name="File_x0020_Type" ma:index="9" nillable="true" ma:displayName="File Type" ma:hidden="true" ma:internalName="File_x0020_Type" ma:readOnly="true">
      <xsd:simpleType>
        <xsd:restriction base="dms:Text"/>
      </xsd:simpleType>
    </xsd:element>
    <xsd:element name="HTML_x0020_File_x0020_Type" ma:index="10" nillable="true" ma:displayName="HTML File Type" ma:hidden="true" ma:internalName="HTML_x0020_File_x0020_Type" ma:readOnly="true">
      <xsd:simpleType>
        <xsd:restriction base="dms:Text"/>
      </xsd:simpleType>
    </xsd:element>
    <xsd:element name="FSObjType" ma:index="11" nillable="true" ma:displayName="Item Type" ma:hidden="true" ma:list="Docs" ma:internalName="FSObjType" ma:readOnly="true" ma:showField="FSType">
      <xsd:simpleType>
        <xsd:restriction base="dms:Lookup"/>
      </xsd:simpleType>
    </xsd:element>
    <xsd:element name="PublishingStartDate" ma:index="27" nillable="true" ma:displayName="Scheduling Start Date" ma:description="" ma:hidden="true" ma:internalName="PublishingStartDate">
      <xsd:simpleType>
        <xsd:restriction base="dms:Unknown"/>
      </xsd:simpleType>
    </xsd:element>
    <xsd:element name="PublishingExpirationDate" ma:index="28"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80FFE3A-0846-4223-AD1A-992C07E03CB4" elementFormDefault="qualified">
    <xsd:import namespace="http://schemas.microsoft.com/office/2006/documentManagement/types"/>
    <xsd:import namespace="http://schemas.microsoft.com/office/infopath/2007/PartnerControls"/>
    <xsd:element name="ThumbnailExists" ma:index="18" nillable="true" ma:displayName="Thumbnail Exists" ma:default="FALSE" ma:hidden="true" ma:internalName="ThumbnailExists" ma:readOnly="true">
      <xsd:simpleType>
        <xsd:restriction base="dms:Boolean"/>
      </xsd:simpleType>
    </xsd:element>
    <xsd:element name="PreviewExists" ma:index="19" nillable="true" ma:displayName="Preview Exists" ma:default="FALSE" ma:hidden="true" ma:internalName="PreviewExists" ma:readOnly="true">
      <xsd:simpleType>
        <xsd:restriction base="dms:Boolean"/>
      </xsd:simpleType>
    </xsd:element>
    <xsd:element name="ImageWidth" ma:index="20" nillable="true" ma:displayName="Width" ma:internalName="ImageWidth" ma:readOnly="true">
      <xsd:simpleType>
        <xsd:restriction base="dms:Unknown"/>
      </xsd:simpleType>
    </xsd:element>
    <xsd:element name="ImageHeight" ma:index="22" nillable="true" ma:displayName="Height" ma:internalName="ImageHeight" ma:readOnly="true">
      <xsd:simpleType>
        <xsd:restriction base="dms:Unknown"/>
      </xsd:simpleType>
    </xsd:element>
    <xsd:element name="ImageCreateDate" ma:index="25" nillable="true" ma:displayName="Date Picture Taken" ma:format="DateTime" ma:hidden="true" ma:internalName="ImageCreate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wic_System_Copyright" ma:index="26" nillable="true" ma:displayName="Copyright" ma:internalName="wic_System_Copyright">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4"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3" ma:displayName="Comments"/>
        <xsd:element name="keywords" minOccurs="0" maxOccurs="1" type="xsd:string" ma:index="14"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mageCreateDate xmlns="780FFE3A-0846-4223-AD1A-992C07E03CB4" xsi:nil="true"/>
    <PublishingExpirationDate xmlns="http://schemas.microsoft.com/sharepoint/v3" xsi:nil="true"/>
    <PublishingStartDate xmlns="http://schemas.microsoft.com/sharepoint/v3" xsi:nil="true"/>
    <wic_System_Copyright xmlns="http://schemas.microsoft.com/sharepoint/v3/fields" xsi:nil="true"/>
  </documentManagement>
</p:properties>
</file>

<file path=customXml/itemProps1.xml><?xml version="1.0" encoding="utf-8"?>
<ds:datastoreItem xmlns:ds="http://schemas.openxmlformats.org/officeDocument/2006/customXml" ds:itemID="{530EBBEB-1E8A-4197-B421-74338AB87033}"/>
</file>

<file path=customXml/itemProps2.xml><?xml version="1.0" encoding="utf-8"?>
<ds:datastoreItem xmlns:ds="http://schemas.openxmlformats.org/officeDocument/2006/customXml" ds:itemID="{3EDFB828-C2AE-4CFD-962D-E85517812CF1}"/>
</file>

<file path=customXml/itemProps3.xml><?xml version="1.0" encoding="utf-8"?>
<ds:datastoreItem xmlns:ds="http://schemas.openxmlformats.org/officeDocument/2006/customXml" ds:itemID="{507D89BC-968A-4C98-B016-1C2B799B176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BS03.QIV-2020 </vt:lpstr>
      <vt:lpstr>'BS03.QIV-2020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DELL</dc:creator>
  <cp:keywords/>
  <dc:description/>
  <cp:lastModifiedBy>DELL</cp:lastModifiedBy>
  <dcterms:created xsi:type="dcterms:W3CDTF">2021-01-14T08:12:01Z</dcterms:created>
  <dcterms:modified xsi:type="dcterms:W3CDTF">2021-01-14T08:12:22Z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0x0101009148F5A04DDD49CBA7127AADA5FB792B00AADE34325A8B49CDA8BB4DB53328F214001FB32B77BC6BCE469A20AE84AF97AF47</vt:lpwstr>
  </property>
</Properties>
</file>