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315" activeTab="0"/>
  </bookViews>
  <sheets>
    <sheet name="BS01.TT61.TH" sheetId="1" r:id="rId1"/>
    <sheet name="BS02.TT61.VPSO" sheetId="2" r:id="rId2"/>
    <sheet name="BS03.TT61.VPSO" sheetId="3" r:id="rId3"/>
    <sheet name="00000000" sheetId="4" state="very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Fill" hidden="1">#REF!</definedName>
    <definedName name="_mtc1">'[6]Sheet1 (4)'!$K$51</definedName>
    <definedName name="_nc1">'[6]Sheet1 (4)'!$J$51</definedName>
    <definedName name="_vl2" localSheetId="0">'[9]Sheet9 (2)'!#REF!</definedName>
    <definedName name="_vl2" localSheetId="1">'[9]Sheet9 (2)'!#REF!</definedName>
    <definedName name="_vl2" localSheetId="2">'[9]Sheet9 (2)'!#REF!</definedName>
    <definedName name="_vl2">'[9]Sheet9 (2)'!#REF!</definedName>
    <definedName name="A" localSheetId="0">'[1]Sheet26'!#REF!</definedName>
    <definedName name="A" localSheetId="1">'[1]Sheet26'!#REF!</definedName>
    <definedName name="A" localSheetId="2">'[1]Sheet26'!#REF!</definedName>
    <definedName name="A">'[1]Sheet26'!#REF!</definedName>
    <definedName name="CONG" localSheetId="0">'[1]Sheet26'!#REF!</definedName>
    <definedName name="CONG" localSheetId="1">'[1]Sheet26'!#REF!</definedName>
    <definedName name="CONG" localSheetId="2">'[1]Sheet26'!#REF!</definedName>
    <definedName name="CONG">'[1]Sheet26'!#REF!</definedName>
    <definedName name="d0" localSheetId="0">'[2]XDCB'!#REF!</definedName>
    <definedName name="d0" localSheetId="1">'[2]XDCB'!#REF!</definedName>
    <definedName name="d0" localSheetId="2">'[2]XDCB'!#REF!</definedName>
    <definedName name="d0">'[2]XDCB'!#REF!</definedName>
    <definedName name="hh">'[3]XL4Poppy'!$B$1:$B$16</definedName>
    <definedName name="HNM" localSheetId="0">'[1]Sheet26'!#REF!</definedName>
    <definedName name="HNM" localSheetId="1">'[1]Sheet26'!#REF!</definedName>
    <definedName name="HNM" localSheetId="2">'[1]Sheet26'!#REF!</definedName>
    <definedName name="HNM">'[1]Sheet26'!#REF!</definedName>
    <definedName name="hung">'[4]Sheet1 (6)'!$I$16</definedName>
    <definedName name="HUYEÄN" localSheetId="0">'[1]Sheet26'!#REF!</definedName>
    <definedName name="HUYEÄN" localSheetId="1">'[1]Sheet26'!#REF!</definedName>
    <definedName name="HUYEÄN" localSheetId="2">'[1]Sheet26'!#REF!</definedName>
    <definedName name="HUYEÄN">'[1]Sheet26'!#REF!</definedName>
    <definedName name="MTC">'[5]Sheet1 (6)'!$J$16</definedName>
    <definedName name="n">#REF!</definedName>
    <definedName name="NAÊM" localSheetId="0">'[1]Sheet26'!#REF!</definedName>
    <definedName name="NAÊM" localSheetId="1">'[1]Sheet26'!#REF!</definedName>
    <definedName name="NAÊM" localSheetId="2">'[1]Sheet26'!#REF!</definedName>
    <definedName name="NAÊM">'[1]Sheet26'!#REF!</definedName>
    <definedName name="NC">'[5]Sheet1 (6)'!$I$16</definedName>
    <definedName name="NGAØY" localSheetId="0">'[1]Sheet26'!#REF!</definedName>
    <definedName name="NGAØY" localSheetId="1">'[1]Sheet26'!#REF!</definedName>
    <definedName name="NGAØY" localSheetId="2">'[1]Sheet26'!#REF!</definedName>
    <definedName name="NGAØY">'[1]Sheet26'!#REF!</definedName>
    <definedName name="NHUT" localSheetId="0">'[7]BC L-V-Tam'!#REF!</definedName>
    <definedName name="NHUT" localSheetId="1">'[7]BC L-V-Tam'!#REF!</definedName>
    <definedName name="NHUT" localSheetId="2">'[7]BC L-V-Tam'!#REF!</definedName>
    <definedName name="NHUT">'[7]BC L-V-Tam'!#REF!</definedName>
    <definedName name="PTVT">'[8]Sheet1 (6)'!$I$16</definedName>
    <definedName name="SOÁ_HÑ" localSheetId="0">'[1]Sheet26'!#REF!</definedName>
    <definedName name="SOÁ_HÑ" localSheetId="1">'[1]Sheet26'!#REF!</definedName>
    <definedName name="SOÁ_HÑ" localSheetId="2">'[1]Sheet26'!#REF!</definedName>
    <definedName name="SOÁ_HÑ">'[1]Sheet26'!#REF!</definedName>
    <definedName name="SÔÛ_GT" localSheetId="0">'[1]Sheet26'!#REF!</definedName>
    <definedName name="SÔÛ_GT" localSheetId="1">'[1]Sheet26'!#REF!</definedName>
    <definedName name="SÔÛ_GT" localSheetId="2">'[1]Sheet26'!#REF!</definedName>
    <definedName name="SÔÛ_GT">'[1]Sheet26'!#REF!</definedName>
    <definedName name="TEÂN_COÂNG_TRÌNH" localSheetId="0">'[1]Sheet26'!#REF!</definedName>
    <definedName name="TEÂN_COÂNG_TRÌNH" localSheetId="1">'[1]Sheet26'!#REF!</definedName>
    <definedName name="TEÂN_COÂNG_TRÌNH" localSheetId="2">'[1]Sheet26'!#REF!</definedName>
    <definedName name="TEÂN_COÂNG_TRÌNH">'[1]Sheet26'!#REF!</definedName>
    <definedName name="THAÙNG" localSheetId="0">'[1]Sheet26'!#REF!</definedName>
    <definedName name="THAÙNG" localSheetId="1">'[1]Sheet26'!#REF!</definedName>
    <definedName name="THAÙNG" localSheetId="2">'[1]Sheet26'!#REF!</definedName>
    <definedName name="THAÙNG">'[1]Sheet26'!#REF!</definedName>
    <definedName name="TKCONG" localSheetId="0">'[1]Sheet26'!#REF!</definedName>
    <definedName name="TKCONG" localSheetId="1">'[1]Sheet26'!#REF!</definedName>
    <definedName name="TKCONG" localSheetId="2">'[1]Sheet26'!#REF!</definedName>
    <definedName name="TKCONG">'[1]Sheet26'!#REF!</definedName>
    <definedName name="TT" localSheetId="0">'[1]Sheet26'!#REF!</definedName>
    <definedName name="TT" localSheetId="1">'[1]Sheet26'!#REF!</definedName>
    <definedName name="TT" localSheetId="2">'[1]Sheet26'!#REF!</definedName>
    <definedName name="TT">'[1]Sheet26'!#REF!</definedName>
    <definedName name="VB" localSheetId="0">'[1]Sheet26'!#REF!</definedName>
    <definedName name="VB" localSheetId="1">'[1]Sheet26'!#REF!</definedName>
    <definedName name="VB" localSheetId="2">'[1]Sheet26'!#REF!</definedName>
    <definedName name="VB">'[1]Sheet26'!#REF!</definedName>
    <definedName name="VL">'[5]Sheet2 (2)'!$F$15</definedName>
  </definedNames>
  <calcPr fullCalcOnLoad="1"/>
</workbook>
</file>

<file path=xl/sharedStrings.xml><?xml version="1.0" encoding="utf-8"?>
<sst xmlns="http://schemas.openxmlformats.org/spreadsheetml/2006/main" count="586" uniqueCount="155">
  <si>
    <t>STT</t>
  </si>
  <si>
    <t>II</t>
  </si>
  <si>
    <t>III</t>
  </si>
  <si>
    <t>I</t>
  </si>
  <si>
    <t>a</t>
  </si>
  <si>
    <t>b</t>
  </si>
  <si>
    <t>c</t>
  </si>
  <si>
    <t xml:space="preserve">       Chöông: 421</t>
  </si>
  <si>
    <t>1.1</t>
  </si>
  <si>
    <t>1.2</t>
  </si>
  <si>
    <t>2.1</t>
  </si>
  <si>
    <t>2.2</t>
  </si>
  <si>
    <t>3.1</t>
  </si>
  <si>
    <t>3.2</t>
  </si>
  <si>
    <t>4.1</t>
  </si>
  <si>
    <t>3.2.1</t>
  </si>
  <si>
    <t>3.2.2</t>
  </si>
  <si>
    <t>d</t>
  </si>
  <si>
    <t>Chi khác</t>
  </si>
  <si>
    <t>Tổng số được giao</t>
  </si>
  <si>
    <t>Tổng số đã phân bổ</t>
  </si>
  <si>
    <t>Trong đó</t>
  </si>
  <si>
    <t>VP Sở</t>
  </si>
  <si>
    <t>Thanh tra Sở GTVT</t>
  </si>
  <si>
    <t>Cảng vụ ĐTNĐ</t>
  </si>
  <si>
    <t>Số thu PLP</t>
  </si>
  <si>
    <t>Tổng số thu, chi, nộp ngân sách PLP</t>
  </si>
  <si>
    <t>Lệ phí</t>
  </si>
  <si>
    <r>
      <t>Lệ phí cấp, đổi GPLX</t>
    </r>
    <r>
      <rPr>
        <b/>
        <sz val="9"/>
        <rFont val="Times New Roman"/>
        <family val="1"/>
      </rPr>
      <t xml:space="preserve"> (J)</t>
    </r>
  </si>
  <si>
    <r>
      <t>Lệ phí đóng lại số khung, số máy</t>
    </r>
    <r>
      <rPr>
        <b/>
        <sz val="9"/>
        <rFont val="Times New Roman"/>
        <family val="1"/>
      </rPr>
      <t xml:space="preserve"> (U2)</t>
    </r>
  </si>
  <si>
    <r>
      <t>Lệ phí cấp CN đăng ký và biển số xe</t>
    </r>
    <r>
      <rPr>
        <b/>
        <sz val="9"/>
        <rFont val="Times New Roman"/>
        <family val="1"/>
      </rPr>
      <t xml:space="preserve"> (U1)</t>
    </r>
  </si>
  <si>
    <r>
      <t xml:space="preserve">Lệ phí cấp, đổi bằng thuyền, máy trưởng </t>
    </r>
    <r>
      <rPr>
        <b/>
        <sz val="9"/>
        <rFont val="Times New Roman"/>
        <family val="1"/>
      </rPr>
      <t>(O)</t>
    </r>
  </si>
  <si>
    <r>
      <t>Lệ phí cấp CN đặng ký PT TNĐ</t>
    </r>
    <r>
      <rPr>
        <b/>
        <sz val="9"/>
        <rFont val="Times New Roman"/>
        <family val="1"/>
      </rPr>
      <t xml:space="preserve"> (V)</t>
    </r>
  </si>
  <si>
    <t>Phí</t>
  </si>
  <si>
    <r>
      <t xml:space="preserve">Phí sát hạch lái xe cơ giới đường bộ Ôtô </t>
    </r>
    <r>
      <rPr>
        <b/>
        <sz val="9"/>
        <rFont val="Times New Roman"/>
        <family val="1"/>
      </rPr>
      <t>(I)</t>
    </r>
  </si>
  <si>
    <r>
      <t>Phí sát hạch lái xe cơ giới đường bộ Môtô</t>
    </r>
    <r>
      <rPr>
        <b/>
        <sz val="9"/>
        <rFont val="Times New Roman"/>
        <family val="1"/>
      </rPr>
      <t xml:space="preserve"> (X)</t>
    </r>
  </si>
  <si>
    <r>
      <t xml:space="preserve">Phí thåm tra thiết kế công trình </t>
    </r>
    <r>
      <rPr>
        <b/>
        <sz val="9"/>
        <rFont val="Times New Roman"/>
        <family val="1"/>
      </rPr>
      <t>(W2)</t>
    </r>
  </si>
  <si>
    <t>1.1.1</t>
  </si>
  <si>
    <t>1.1.2</t>
  </si>
  <si>
    <t>1.1.3</t>
  </si>
  <si>
    <t>1.1.4</t>
  </si>
  <si>
    <t>1.1.5</t>
  </si>
  <si>
    <t>1.2.1</t>
  </si>
  <si>
    <t>1.2.2</t>
  </si>
  <si>
    <t>1.2.3</t>
  </si>
  <si>
    <t>Số PLP nộp NSNN</t>
  </si>
  <si>
    <t>2.1.1</t>
  </si>
  <si>
    <t>2.2.1</t>
  </si>
  <si>
    <t>2.1.2</t>
  </si>
  <si>
    <t>2.1.3</t>
  </si>
  <si>
    <t>2.1.4</t>
  </si>
  <si>
    <t>2.1.5</t>
  </si>
  <si>
    <t>2.2.2</t>
  </si>
  <si>
    <t>2.2.3</t>
  </si>
  <si>
    <t>Chi từ nguồn thu phí được để lại</t>
  </si>
  <si>
    <t>Chi sự nghiệp</t>
  </si>
  <si>
    <t>3.1.1</t>
  </si>
  <si>
    <t>Chi thanh toán cá nhân</t>
  </si>
  <si>
    <t>Chi hàng hóa dịch vụ</t>
  </si>
  <si>
    <t>Chi mua sắm, sữa chữa</t>
  </si>
  <si>
    <t>3.1.2</t>
  </si>
  <si>
    <t>Chi quản lý hành chính</t>
  </si>
  <si>
    <t>KP thực hiện chế độ tự chủ</t>
  </si>
  <si>
    <t>KP không thực hiện chế độ tự chủ</t>
  </si>
  <si>
    <t>Dự toán chi NSNN</t>
  </si>
  <si>
    <t>KP chi cho CB làm đầu mối KSTTHC</t>
  </si>
  <si>
    <t>KP hoạt động của tổ chức cơ sở Đảng</t>
  </si>
  <si>
    <t>KP đối nội, đối ngoại</t>
  </si>
  <si>
    <t>KP thuê tư vấn lập chỉ số giá xây dựng</t>
  </si>
  <si>
    <t>KP chi cho bộ phận tiếp nhận và trả kết quả</t>
  </si>
  <si>
    <t>KP chi mua sắm, sửa chữa</t>
  </si>
  <si>
    <t>KP tiết kiệm 10% THCCTL- TC12.14</t>
  </si>
  <si>
    <t>KP tiết kiệm 10% THCCTL- TC13.14</t>
  </si>
  <si>
    <t>Chi sự nghiệp kinh tế</t>
  </si>
  <si>
    <t>KP sửa đèn Led</t>
  </si>
  <si>
    <t>KP hoạt động của Trạm KTTT xe LĐ</t>
  </si>
  <si>
    <t>KP Đảm bảo TTATGT của Thanh tra Sở GTVT</t>
  </si>
  <si>
    <t>KP kiểm tra xử lý lục bình</t>
  </si>
  <si>
    <t>KP hoạt động của Cảng vụ ĐTNĐ</t>
  </si>
  <si>
    <t>KP chi cho công tác thu lệ phí</t>
  </si>
  <si>
    <t xml:space="preserve">Chi Đảm bảo xã hội </t>
  </si>
  <si>
    <t>KP hỗ trợ Tết Nguyên Đán 2018</t>
  </si>
  <si>
    <t>Chi chương trình mục tiêu quốc gia</t>
  </si>
  <si>
    <t>Chương trình mục tiêu quốc gia xây dựng nông thôn mới giai đoạn 2016-2020</t>
  </si>
  <si>
    <t>KP hoạt động của nhóm công tác thực hiện những giải pháp mang tính đột phá về phát triển KT-XH lĩnh vực hạ tầng giao thông</t>
  </si>
  <si>
    <t>Ngày       tháng       năm 2018</t>
  </si>
  <si>
    <t>Thủ trưởng đơn vị</t>
  </si>
  <si>
    <t>Chỉ tiêu</t>
  </si>
  <si>
    <t>1.1.6</t>
  </si>
  <si>
    <t>1.2.4</t>
  </si>
  <si>
    <t>2.1.6</t>
  </si>
  <si>
    <t>Lệ phí ra vào cảng, bến thủy nội địa</t>
  </si>
  <si>
    <t>Phí trọng tải</t>
  </si>
  <si>
    <t>2.2.4</t>
  </si>
  <si>
    <t>2.1.7</t>
  </si>
  <si>
    <t>2.1.8</t>
  </si>
  <si>
    <t>2.1.9</t>
  </si>
  <si>
    <t>Dự toán chi nguồn khác</t>
  </si>
  <si>
    <t>Nguồn trích 40% THCCTL (đảm bảo mức lương 1,3triệu)</t>
  </si>
  <si>
    <t xml:space="preserve">DỰ TOÁN THU- CHI NGÂN SÁCH </t>
  </si>
  <si>
    <t>Ghi chú</t>
  </si>
  <si>
    <t xml:space="preserve">DỰ TOÁN THU- CHI NGÂN SÁCH ĐƯỢC GIAO VÀ PHÂN BỔ
CHO CÁC ĐƠN VỊ TRỰC THUỘC </t>
  </si>
  <si>
    <t>Đơn vị: VP Sở Giao thông Vận tải</t>
  </si>
  <si>
    <t>ĐÁNH GIÁ THỰC HIỆN DỰ TOÁN THU- CHI NGÂN SÁCH</t>
  </si>
  <si>
    <t>Dự toán năm</t>
  </si>
  <si>
    <t>Dự toán</t>
  </si>
  <si>
    <t>So Sánh (%)</t>
  </si>
  <si>
    <t>Cùng kỳ năm trước</t>
  </si>
  <si>
    <t>Cùng kỳ năm trước
(Ẩn, Số tiền)</t>
  </si>
  <si>
    <t>Phí thẩm tra, thẩm định cấp phép HĐ BTNĐ (Q2)</t>
  </si>
  <si>
    <t>Lệ phí cấp giấy phép kinh doanh vận tải bằng Ô tô (A)</t>
  </si>
  <si>
    <t>1.1.7</t>
  </si>
  <si>
    <t>1.1.8</t>
  </si>
  <si>
    <t>1.1.9</t>
  </si>
  <si>
    <t>1.1.10</t>
  </si>
  <si>
    <t>1.1.11</t>
  </si>
  <si>
    <t>1.2.5</t>
  </si>
  <si>
    <t>1.2.6</t>
  </si>
  <si>
    <t>1.2.7</t>
  </si>
  <si>
    <t>2.1.10</t>
  </si>
  <si>
    <t>2.1.11</t>
  </si>
  <si>
    <t>2.2.5</t>
  </si>
  <si>
    <t>2.2.6</t>
  </si>
  <si>
    <t>2.2.7</t>
  </si>
  <si>
    <t>Đơn vị: Sở Giao thông Vận tải Tây Ninh</t>
  </si>
  <si>
    <t>Chöông: 421</t>
  </si>
  <si>
    <t xml:space="preserve">  UBND TÆNH TAÂY NINH                         COÄNG HOØA XAÕ HOÄI CHUÛ NGHÓA VIEÄT NAM                Bieåu soá 2</t>
  </si>
  <si>
    <r>
      <rPr>
        <b/>
        <u val="single"/>
        <sz val="11"/>
        <rFont val="VNI-Times"/>
        <family val="0"/>
      </rPr>
      <t>SÔÛ GIAO THOÂNG VAÄN TAÛI</t>
    </r>
    <r>
      <rPr>
        <b/>
        <sz val="11"/>
        <rFont val="VNI-Times"/>
        <family val="0"/>
      </rPr>
      <t xml:space="preserve">                                    </t>
    </r>
    <r>
      <rPr>
        <b/>
        <u val="single"/>
        <sz val="11"/>
        <rFont val="VNI-Times"/>
        <family val="0"/>
      </rPr>
      <t>Ñoäc laäp - Töï do - Haïnh phuùc</t>
    </r>
  </si>
  <si>
    <t>Thực hiện chế độ công khai tài chính theo Thông tư số 61/2017/TT-BTC ngày 15/6/2017 của Bộ Tài chính</t>
  </si>
  <si>
    <r>
      <t xml:space="preserve">Thu lệ phí cấp GP sử dụng ôtô tập lái ( </t>
    </r>
    <r>
      <rPr>
        <b/>
        <sz val="9"/>
        <rFont val="Times New Roman"/>
        <family val="1"/>
      </rPr>
      <t>S</t>
    </r>
    <r>
      <rPr>
        <sz val="9"/>
        <rFont val="Times New Roman"/>
        <family val="1"/>
      </rPr>
      <t xml:space="preserve"> )</t>
    </r>
  </si>
  <si>
    <r>
      <t>Thu lệ phí cấp CN BĐKTCLAT, TĐTK xe cơ giới (</t>
    </r>
    <r>
      <rPr>
        <b/>
        <sz val="9"/>
        <rFont val="Times New Roman"/>
        <family val="1"/>
      </rPr>
      <t>Z2</t>
    </r>
    <r>
      <rPr>
        <sz val="9"/>
        <rFont val="Times New Roman"/>
        <family val="1"/>
      </rPr>
      <t>)</t>
    </r>
  </si>
  <si>
    <r>
      <t>Thu lệ phí cấp GP Bến thuỷ nội địa (</t>
    </r>
    <r>
      <rPr>
        <b/>
        <sz val="9"/>
        <rFont val="Times New Roman"/>
        <family val="1"/>
      </rPr>
      <t>Q</t>
    </r>
    <r>
      <rPr>
        <sz val="9"/>
        <rFont val="Times New Roman"/>
        <family val="1"/>
      </rPr>
      <t>)</t>
    </r>
  </si>
  <si>
    <r>
      <t>Thu lệ phí cấp GP Vận tải liên vận (</t>
    </r>
    <r>
      <rPr>
        <b/>
        <sz val="9"/>
        <rFont val="Times New Roman"/>
        <family val="1"/>
      </rPr>
      <t>N</t>
    </r>
    <r>
      <rPr>
        <sz val="9"/>
        <rFont val="Times New Roman"/>
        <family val="1"/>
      </rPr>
      <t>)</t>
    </r>
  </si>
  <si>
    <r>
      <t>Thu phí thẩm định thiết kế cải tạo xe (</t>
    </r>
    <r>
      <rPr>
        <b/>
        <sz val="9"/>
        <rFont val="Times New Roman"/>
        <family val="1"/>
      </rPr>
      <t>K</t>
    </r>
    <r>
      <rPr>
        <sz val="9"/>
        <rFont val="Times New Roman"/>
        <family val="1"/>
      </rPr>
      <t>)</t>
    </r>
  </si>
  <si>
    <r>
      <t>Thu phí thẩm định kết quả đấu thầu (</t>
    </r>
    <r>
      <rPr>
        <b/>
        <sz val="9"/>
        <rFont val="Times New Roman"/>
        <family val="1"/>
      </rPr>
      <t>W1</t>
    </r>
    <r>
      <rPr>
        <sz val="9"/>
        <rFont val="Times New Roman"/>
        <family val="1"/>
      </rPr>
      <t>)</t>
    </r>
  </si>
  <si>
    <t>Kỳ này</t>
  </si>
  <si>
    <t>Lũy kế</t>
  </si>
  <si>
    <t>Dự toán được giao
kỳ này</t>
  </si>
  <si>
    <t xml:space="preserve">Số thực hiện </t>
  </si>
  <si>
    <t>Nguồn Quỹ BTĐB chuyển về</t>
  </si>
  <si>
    <t>Nguồn KP Ủy thác
(Số dư tiền gửi)</t>
  </si>
  <si>
    <t>(Kèm theo quyết định: 06/QĐ-QBTĐB ngày 18/01/2018 của Hội đồng Quản lý QBTĐB tỉnh)</t>
  </si>
  <si>
    <t xml:space="preserve">    UBND TÆNH TAÂY NINH                                                                                                 COÄNG HOØA XAÕ HOÄI CHUÛ NGHÓA VIEÄT NAM                Bieåu soá 1</t>
  </si>
  <si>
    <r>
      <rPr>
        <b/>
        <u val="single"/>
        <sz val="11"/>
        <rFont val="VNI-Times"/>
        <family val="0"/>
      </rPr>
      <t>SÔÛ GIAO THOÂNG VAÄN TAÛI</t>
    </r>
    <r>
      <rPr>
        <b/>
        <sz val="11"/>
        <rFont val="VNI-Times"/>
        <family val="0"/>
      </rPr>
      <t xml:space="preserve">                                                                                                           </t>
    </r>
    <r>
      <rPr>
        <b/>
        <u val="single"/>
        <sz val="11"/>
        <rFont val="VNI-Times"/>
        <family val="0"/>
      </rPr>
      <t>Ñoäc laäp - Töï do - Haïnh phuùc</t>
    </r>
  </si>
  <si>
    <t>Nguồn KP Ủy thác (Số dư tiền gửi)</t>
  </si>
  <si>
    <t>QUÝ III- NĂM 2018</t>
  </si>
  <si>
    <t>KP duy trì áp dụng hệ thống quản lý chất lượng năm 2018</t>
  </si>
  <si>
    <t>1.2.8</t>
  </si>
  <si>
    <t>1.2.9</t>
  </si>
  <si>
    <t>1.2.10</t>
  </si>
  <si>
    <t xml:space="preserve">KP sửa đèn Led </t>
  </si>
  <si>
    <t>KP trang bị đèn Led (chuyển nguồn 2017) -N15</t>
  </si>
  <si>
    <t>Biểu số 3</t>
  </si>
  <si>
    <t>Ngày 15  tháng 10  năm 2018</t>
  </si>
  <si>
    <t>(Kèm theo quyết định: 525/QĐ-SGTVT ngày 15/10/2018 của Sở GTVT)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</si>
</sst>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.00_-;\-* #,##0.00_-;_-* &quot;-&quot;??_-;_-@_-"/>
    <numFmt numFmtId="166" formatCode="_-* #,##0.00\ _F_B_-;\-* #,##0.00\ _F_B_-;_-* &quot;-&quot;??\ _F_B_-;_-@_-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</numFmts>
  <fonts count="90">
    <font>
      <sz val="10"/>
      <name val="VNI-Times"/>
      <family val="0"/>
    </font>
    <font>
      <sz val="11"/>
      <color indexed="8"/>
      <name val="Calibri"/>
      <family val="2"/>
    </font>
    <font>
      <sz val="12"/>
      <name val="VNI-Times"/>
      <family val="0"/>
    </font>
    <font>
      <b/>
      <sz val="12"/>
      <name val="VNI-Times"/>
      <family val="0"/>
    </font>
    <font>
      <b/>
      <i/>
      <sz val="12"/>
      <name val="VNI-Times"/>
      <family val="0"/>
    </font>
    <font>
      <sz val="11"/>
      <name val="VNI-Times"/>
      <family val="0"/>
    </font>
    <font>
      <sz val="10"/>
      <name val="Arial"/>
      <family val="2"/>
    </font>
    <font>
      <sz val="14"/>
      <name val="??"/>
      <family val="3"/>
    </font>
    <font>
      <sz val="10"/>
      <name val="???"/>
      <family val="3"/>
    </font>
    <font>
      <i/>
      <sz val="12"/>
      <name val="VNI-Times"/>
      <family val="0"/>
    </font>
    <font>
      <sz val="10"/>
      <name val="VNI-Aptima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VN-NTime"/>
      <family val="0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8"/>
      <name val="VNI-Times"/>
      <family val="0"/>
    </font>
    <font>
      <b/>
      <sz val="11"/>
      <name val="VNI-Times"/>
      <family val="0"/>
    </font>
    <font>
      <b/>
      <sz val="12"/>
      <name val="Times New Roman"/>
      <family val="1"/>
    </font>
    <font>
      <sz val="9"/>
      <name val="VNI-Times"/>
      <family val="0"/>
    </font>
    <font>
      <sz val="9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u val="single"/>
      <sz val="9"/>
      <name val="Times New Roman"/>
      <family val="1"/>
    </font>
    <font>
      <b/>
      <u val="single"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9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b/>
      <u val="single"/>
      <sz val="11"/>
      <name val="VNI-Times"/>
      <family val="0"/>
    </font>
    <font>
      <sz val="13"/>
      <name val="VNI-Times"/>
      <family val="0"/>
    </font>
    <font>
      <i/>
      <sz val="13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u val="single"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VNI-Times"/>
      <family val="0"/>
    </font>
    <font>
      <i/>
      <sz val="9"/>
      <name val="VNI-Time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9"/>
      <color indexed="10"/>
      <name val="VNI-Time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Times New Roman"/>
      <family val="1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9"/>
      <color rgb="FFFF0000"/>
      <name val="VNI-Time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8" fillId="0" borderId="0">
      <alignment/>
      <protection/>
    </xf>
    <xf numFmtId="0" fontId="6" fillId="0" borderId="0">
      <alignment/>
      <protection/>
    </xf>
    <xf numFmtId="165" fontId="9" fillId="0" borderId="0">
      <alignment/>
      <protection/>
    </xf>
    <xf numFmtId="166" fontId="9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1" fontId="10" fillId="0" borderId="3" applyBorder="0">
      <alignment/>
      <protection/>
    </xf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3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74" fillId="29" borderId="0" applyNumberFormat="0" applyBorder="0" applyAlignment="0" applyProtection="0"/>
    <xf numFmtId="0" fontId="11" fillId="0" borderId="4" applyNumberFormat="0" applyAlignment="0" applyProtection="0"/>
    <xf numFmtId="0" fontId="11" fillId="0" borderId="5">
      <alignment horizontal="left" vertical="center"/>
      <protection/>
    </xf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7" applyNumberFormat="0" applyFill="0" applyAlignment="0" applyProtection="0"/>
    <xf numFmtId="0" fontId="78" fillId="31" borderId="0" applyNumberFormat="0" applyBorder="0" applyAlignment="0" applyProtection="0"/>
    <xf numFmtId="0" fontId="13" fillId="0" borderId="8" applyNumberFormat="0" applyFont="0" applyFill="0" applyBorder="0" applyAlignment="0">
      <protection/>
    </xf>
    <xf numFmtId="0" fontId="25" fillId="0" borderId="0">
      <alignment/>
      <protection/>
    </xf>
    <xf numFmtId="0" fontId="0" fillId="32" borderId="9" applyNumberFormat="0" applyFont="0" applyAlignment="0" applyProtection="0"/>
    <xf numFmtId="0" fontId="79" fillId="27" borderId="10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6" fillId="0" borderId="11" applyNumberFormat="0" applyFont="0" applyFill="0" applyAlignment="0" applyProtection="0"/>
    <xf numFmtId="0" fontId="81" fillId="0" borderId="0" applyNumberFormat="0" applyFill="0" applyBorder="0" applyAlignment="0" applyProtection="0"/>
    <xf numFmtId="40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15" fillId="0" borderId="0">
      <alignment/>
      <protection/>
    </xf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>
      <alignment/>
      <protection/>
    </xf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22">
      <alignment/>
      <protection/>
    </xf>
    <xf numFmtId="0" fontId="5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0" fillId="0" borderId="3" xfId="0" applyFont="1" applyFill="1" applyBorder="1" applyAlignment="1">
      <alignment wrapText="1"/>
    </xf>
    <xf numFmtId="3" fontId="5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26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3" fontId="27" fillId="0" borderId="14" xfId="75" applyNumberFormat="1" applyFont="1" applyFill="1" applyBorder="1">
      <alignment/>
      <protection/>
    </xf>
    <xf numFmtId="3" fontId="27" fillId="0" borderId="14" xfId="75" applyNumberFormat="1" applyFont="1" applyBorder="1">
      <alignment/>
      <protection/>
    </xf>
    <xf numFmtId="0" fontId="4" fillId="0" borderId="0" xfId="0" applyFont="1" applyAlignment="1">
      <alignment/>
    </xf>
    <xf numFmtId="0" fontId="28" fillId="0" borderId="0" xfId="0" applyFont="1" applyBorder="1" applyAlignment="1">
      <alignment/>
    </xf>
    <xf numFmtId="3" fontId="23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3" fontId="28" fillId="0" borderId="0" xfId="0" applyNumberFormat="1" applyFont="1" applyBorder="1" applyAlignment="1">
      <alignment horizontal="center"/>
    </xf>
    <xf numFmtId="3" fontId="24" fillId="0" borderId="0" xfId="0" applyNumberFormat="1" applyFont="1" applyBorder="1" applyAlignment="1">
      <alignment horizontal="center"/>
    </xf>
    <xf numFmtId="0" fontId="21" fillId="33" borderId="15" xfId="0" applyFont="1" applyFill="1" applyBorder="1" applyAlignment="1">
      <alignment horizontal="center" vertical="center"/>
    </xf>
    <xf numFmtId="0" fontId="29" fillId="33" borderId="15" xfId="0" applyFont="1" applyFill="1" applyBorder="1" applyAlignment="1">
      <alignment horizontal="left" vertical="center"/>
    </xf>
    <xf numFmtId="3" fontId="30" fillId="33" borderId="15" xfId="0" applyNumberFormat="1" applyFont="1" applyFill="1" applyBorder="1" applyAlignment="1">
      <alignment horizontal="right" vertical="center" wrapText="1"/>
    </xf>
    <xf numFmtId="0" fontId="31" fillId="0" borderId="14" xfId="0" applyFont="1" applyBorder="1" applyAlignment="1">
      <alignment horizontal="center"/>
    </xf>
    <xf numFmtId="0" fontId="26" fillId="0" borderId="14" xfId="0" applyFont="1" applyBorder="1" applyAlignment="1">
      <alignment/>
    </xf>
    <xf numFmtId="3" fontId="31" fillId="0" borderId="14" xfId="0" applyNumberFormat="1" applyFont="1" applyBorder="1" applyAlignment="1">
      <alignment/>
    </xf>
    <xf numFmtId="0" fontId="22" fillId="0" borderId="14" xfId="0" applyFont="1" applyBorder="1" applyAlignment="1">
      <alignment horizontal="center"/>
    </xf>
    <xf numFmtId="3" fontId="22" fillId="0" borderId="14" xfId="0" applyNumberFormat="1" applyFont="1" applyBorder="1" applyAlignment="1">
      <alignment/>
    </xf>
    <xf numFmtId="0" fontId="32" fillId="0" borderId="14" xfId="0" applyFont="1" applyBorder="1" applyAlignment="1">
      <alignment horizontal="center"/>
    </xf>
    <xf numFmtId="0" fontId="33" fillId="0" borderId="14" xfId="0" applyFont="1" applyBorder="1" applyAlignment="1">
      <alignment/>
    </xf>
    <xf numFmtId="3" fontId="32" fillId="0" borderId="14" xfId="0" applyNumberFormat="1" applyFont="1" applyBorder="1" applyAlignment="1">
      <alignment/>
    </xf>
    <xf numFmtId="0" fontId="27" fillId="0" borderId="14" xfId="0" applyFont="1" applyBorder="1" applyAlignment="1">
      <alignment/>
    </xf>
    <xf numFmtId="0" fontId="32" fillId="0" borderId="14" xfId="0" applyFont="1" applyBorder="1" applyAlignment="1">
      <alignment horizontal="center"/>
    </xf>
    <xf numFmtId="3" fontId="32" fillId="0" borderId="14" xfId="0" applyNumberFormat="1" applyFont="1" applyBorder="1" applyAlignment="1">
      <alignment/>
    </xf>
    <xf numFmtId="0" fontId="31" fillId="34" borderId="14" xfId="0" applyFont="1" applyFill="1" applyBorder="1" applyAlignment="1">
      <alignment horizontal="center"/>
    </xf>
    <xf numFmtId="0" fontId="26" fillId="34" borderId="14" xfId="0" applyFont="1" applyFill="1" applyBorder="1" applyAlignment="1">
      <alignment/>
    </xf>
    <xf numFmtId="3" fontId="31" fillId="34" borderId="14" xfId="0" applyNumberFormat="1" applyFont="1" applyFill="1" applyBorder="1" applyAlignment="1">
      <alignment/>
    </xf>
    <xf numFmtId="0" fontId="22" fillId="0" borderId="14" xfId="0" applyFont="1" applyBorder="1" applyAlignment="1">
      <alignment horizontal="center"/>
    </xf>
    <xf numFmtId="0" fontId="27" fillId="0" borderId="14" xfId="0" applyFont="1" applyBorder="1" applyAlignment="1">
      <alignment wrapText="1"/>
    </xf>
    <xf numFmtId="3" fontId="22" fillId="0" borderId="16" xfId="0" applyNumberFormat="1" applyFont="1" applyBorder="1" applyAlignment="1">
      <alignment/>
    </xf>
    <xf numFmtId="0" fontId="31" fillId="0" borderId="16" xfId="0" applyFont="1" applyBorder="1" applyAlignment="1">
      <alignment horizontal="center"/>
    </xf>
    <xf numFmtId="0" fontId="26" fillId="0" borderId="14" xfId="0" applyFont="1" applyBorder="1" applyAlignment="1">
      <alignment wrapText="1"/>
    </xf>
    <xf numFmtId="3" fontId="31" fillId="0" borderId="16" xfId="0" applyNumberFormat="1" applyFont="1" applyBorder="1" applyAlignment="1">
      <alignment/>
    </xf>
    <xf numFmtId="0" fontId="22" fillId="0" borderId="16" xfId="0" applyFont="1" applyBorder="1" applyAlignment="1">
      <alignment horizontal="center"/>
    </xf>
    <xf numFmtId="3" fontId="27" fillId="0" borderId="14" xfId="0" applyNumberFormat="1" applyFont="1" applyBorder="1" applyAlignment="1">
      <alignment/>
    </xf>
    <xf numFmtId="3" fontId="27" fillId="0" borderId="14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6" fillId="0" borderId="8" xfId="0" applyFont="1" applyBorder="1" applyAlignment="1">
      <alignment horizontal="center" vertical="center"/>
    </xf>
    <xf numFmtId="0" fontId="22" fillId="0" borderId="12" xfId="0" applyFont="1" applyFill="1" applyBorder="1" applyAlignment="1">
      <alignment horizontal="center"/>
    </xf>
    <xf numFmtId="0" fontId="21" fillId="0" borderId="3" xfId="0" applyFont="1" applyFill="1" applyBorder="1" applyAlignment="1">
      <alignment wrapText="1"/>
    </xf>
    <xf numFmtId="0" fontId="5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37" fillId="0" borderId="0" xfId="0" applyFont="1" applyAlignment="1">
      <alignment/>
    </xf>
    <xf numFmtId="0" fontId="26" fillId="0" borderId="17" xfId="0" applyFont="1" applyBorder="1" applyAlignment="1">
      <alignment horizontal="center" vertical="center" wrapText="1"/>
    </xf>
    <xf numFmtId="3" fontId="30" fillId="33" borderId="15" xfId="53" applyNumberFormat="1" applyFont="1" applyFill="1" applyBorder="1" applyAlignment="1">
      <alignment horizontal="right" vertical="center" wrapText="1"/>
    </xf>
    <xf numFmtId="3" fontId="31" fillId="0" borderId="14" xfId="53" applyNumberFormat="1" applyFont="1" applyBorder="1" applyAlignment="1">
      <alignment horizontal="right"/>
    </xf>
    <xf numFmtId="3" fontId="22" fillId="0" borderId="14" xfId="53" applyNumberFormat="1" applyFont="1" applyBorder="1" applyAlignment="1">
      <alignment horizontal="right"/>
    </xf>
    <xf numFmtId="3" fontId="32" fillId="0" borderId="14" xfId="53" applyNumberFormat="1" applyFont="1" applyBorder="1" applyAlignment="1">
      <alignment horizontal="right"/>
    </xf>
    <xf numFmtId="3" fontId="32" fillId="0" borderId="14" xfId="53" applyNumberFormat="1" applyFont="1" applyBorder="1" applyAlignment="1">
      <alignment horizontal="right"/>
    </xf>
    <xf numFmtId="3" fontId="31" fillId="34" borderId="14" xfId="53" applyNumberFormat="1" applyFont="1" applyFill="1" applyBorder="1" applyAlignment="1">
      <alignment horizontal="right"/>
    </xf>
    <xf numFmtId="3" fontId="31" fillId="0" borderId="16" xfId="53" applyNumberFormat="1" applyFont="1" applyBorder="1" applyAlignment="1">
      <alignment horizontal="right"/>
    </xf>
    <xf numFmtId="0" fontId="39" fillId="0" borderId="13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39" fillId="0" borderId="18" xfId="0" applyFont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3" fontId="41" fillId="33" borderId="15" xfId="0" applyNumberFormat="1" applyFont="1" applyFill="1" applyBorder="1" applyAlignment="1">
      <alignment horizontal="right" vertical="center" wrapText="1"/>
    </xf>
    <xf numFmtId="3" fontId="42" fillId="0" borderId="14" xfId="0" applyNumberFormat="1" applyFont="1" applyBorder="1" applyAlignment="1">
      <alignment/>
    </xf>
    <xf numFmtId="3" fontId="43" fillId="0" borderId="14" xfId="53" applyNumberFormat="1" applyFont="1" applyFill="1" applyBorder="1" applyAlignment="1">
      <alignment/>
    </xf>
    <xf numFmtId="3" fontId="43" fillId="0" borderId="14" xfId="0" applyNumberFormat="1" applyFont="1" applyBorder="1" applyAlignment="1">
      <alignment/>
    </xf>
    <xf numFmtId="3" fontId="44" fillId="0" borderId="14" xfId="0" applyNumberFormat="1" applyFont="1" applyBorder="1" applyAlignment="1">
      <alignment/>
    </xf>
    <xf numFmtId="3" fontId="42" fillId="34" borderId="14" xfId="0" applyNumberFormat="1" applyFont="1" applyFill="1" applyBorder="1" applyAlignment="1">
      <alignment/>
    </xf>
    <xf numFmtId="3" fontId="43" fillId="0" borderId="16" xfId="0" applyNumberFormat="1" applyFont="1" applyBorder="1" applyAlignment="1">
      <alignment/>
    </xf>
    <xf numFmtId="3" fontId="42" fillId="0" borderId="16" xfId="0" applyNumberFormat="1" applyFont="1" applyBorder="1" applyAlignment="1">
      <alignment/>
    </xf>
    <xf numFmtId="0" fontId="26" fillId="0" borderId="0" xfId="0" applyFont="1" applyAlignment="1">
      <alignment horizontal="left"/>
    </xf>
    <xf numFmtId="0" fontId="45" fillId="0" borderId="0" xfId="0" applyFont="1" applyAlignment="1">
      <alignment/>
    </xf>
    <xf numFmtId="9" fontId="41" fillId="33" borderId="15" xfId="78" applyFont="1" applyFill="1" applyBorder="1" applyAlignment="1">
      <alignment horizontal="right" vertical="center" wrapText="1"/>
    </xf>
    <xf numFmtId="9" fontId="42" fillId="0" borderId="14" xfId="78" applyFont="1" applyBorder="1" applyAlignment="1">
      <alignment/>
    </xf>
    <xf numFmtId="9" fontId="43" fillId="0" borderId="14" xfId="78" applyFont="1" applyBorder="1" applyAlignment="1">
      <alignment/>
    </xf>
    <xf numFmtId="9" fontId="44" fillId="0" borderId="14" xfId="78" applyFont="1" applyBorder="1" applyAlignment="1">
      <alignment/>
    </xf>
    <xf numFmtId="9" fontId="42" fillId="34" borderId="14" xfId="78" applyFont="1" applyFill="1" applyBorder="1" applyAlignment="1">
      <alignment/>
    </xf>
    <xf numFmtId="9" fontId="43" fillId="0" borderId="16" xfId="78" applyFont="1" applyBorder="1" applyAlignment="1">
      <alignment/>
    </xf>
    <xf numFmtId="9" fontId="42" fillId="0" borderId="16" xfId="78" applyFont="1" applyBorder="1" applyAlignment="1">
      <alignment/>
    </xf>
    <xf numFmtId="3" fontId="43" fillId="0" borderId="14" xfId="53" applyNumberFormat="1" applyFont="1" applyBorder="1" applyAlignment="1">
      <alignment horizontal="right"/>
    </xf>
    <xf numFmtId="0" fontId="22" fillId="35" borderId="14" xfId="0" applyFont="1" applyFill="1" applyBorder="1" applyAlignment="1">
      <alignment horizontal="center"/>
    </xf>
    <xf numFmtId="0" fontId="27" fillId="35" borderId="14" xfId="0" applyFont="1" applyFill="1" applyBorder="1" applyAlignment="1">
      <alignment/>
    </xf>
    <xf numFmtId="3" fontId="43" fillId="35" borderId="14" xfId="0" applyNumberFormat="1" applyFont="1" applyFill="1" applyBorder="1" applyAlignment="1">
      <alignment/>
    </xf>
    <xf numFmtId="3" fontId="43" fillId="35" borderId="14" xfId="53" applyNumberFormat="1" applyFont="1" applyFill="1" applyBorder="1" applyAlignment="1">
      <alignment/>
    </xf>
    <xf numFmtId="0" fontId="22" fillId="35" borderId="14" xfId="0" applyFont="1" applyFill="1" applyBorder="1" applyAlignment="1">
      <alignment horizontal="center"/>
    </xf>
    <xf numFmtId="0" fontId="27" fillId="35" borderId="14" xfId="0" applyNumberFormat="1" applyFont="1" applyFill="1" applyBorder="1" applyAlignment="1">
      <alignment wrapText="1"/>
    </xf>
    <xf numFmtId="0" fontId="22" fillId="35" borderId="16" xfId="0" applyFont="1" applyFill="1" applyBorder="1" applyAlignment="1">
      <alignment horizontal="center"/>
    </xf>
    <xf numFmtId="0" fontId="27" fillId="35" borderId="14" xfId="0" applyFont="1" applyFill="1" applyBorder="1" applyAlignment="1">
      <alignment wrapText="1"/>
    </xf>
    <xf numFmtId="3" fontId="43" fillId="35" borderId="16" xfId="0" applyNumberFormat="1" applyFont="1" applyFill="1" applyBorder="1" applyAlignment="1">
      <alignment/>
    </xf>
    <xf numFmtId="3" fontId="43" fillId="35" borderId="16" xfId="53" applyNumberFormat="1" applyFont="1" applyFill="1" applyBorder="1" applyAlignment="1">
      <alignment/>
    </xf>
    <xf numFmtId="3" fontId="22" fillId="0" borderId="16" xfId="53" applyNumberFormat="1" applyFont="1" applyBorder="1" applyAlignment="1">
      <alignment horizontal="right"/>
    </xf>
    <xf numFmtId="0" fontId="82" fillId="0" borderId="14" xfId="0" applyFont="1" applyBorder="1" applyAlignment="1">
      <alignment wrapText="1"/>
    </xf>
    <xf numFmtId="3" fontId="83" fillId="0" borderId="14" xfId="0" applyNumberFormat="1" applyFont="1" applyBorder="1" applyAlignment="1">
      <alignment/>
    </xf>
    <xf numFmtId="9" fontId="83" fillId="0" borderId="14" xfId="78" applyFont="1" applyBorder="1" applyAlignment="1">
      <alignment/>
    </xf>
    <xf numFmtId="0" fontId="82" fillId="0" borderId="14" xfId="0" applyFont="1" applyBorder="1" applyAlignment="1">
      <alignment/>
    </xf>
    <xf numFmtId="0" fontId="84" fillId="0" borderId="14" xfId="0" applyFont="1" applyBorder="1" applyAlignment="1">
      <alignment horizontal="center"/>
    </xf>
    <xf numFmtId="0" fontId="84" fillId="0" borderId="14" xfId="0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85" fillId="0" borderId="14" xfId="0" applyFont="1" applyBorder="1" applyAlignment="1">
      <alignment horizontal="center"/>
    </xf>
    <xf numFmtId="0" fontId="86" fillId="0" borderId="14" xfId="0" applyFont="1" applyBorder="1" applyAlignment="1">
      <alignment/>
    </xf>
    <xf numFmtId="3" fontId="87" fillId="0" borderId="14" xfId="0" applyNumberFormat="1" applyFont="1" applyBorder="1" applyAlignment="1">
      <alignment/>
    </xf>
    <xf numFmtId="9" fontId="87" fillId="0" borderId="14" xfId="78" applyFont="1" applyBorder="1" applyAlignment="1">
      <alignment/>
    </xf>
    <xf numFmtId="3" fontId="88" fillId="0" borderId="16" xfId="0" applyNumberFormat="1" applyFont="1" applyBorder="1" applyAlignment="1">
      <alignment/>
    </xf>
    <xf numFmtId="9" fontId="88" fillId="0" borderId="16" xfId="78" applyFont="1" applyBorder="1" applyAlignment="1">
      <alignment/>
    </xf>
    <xf numFmtId="3" fontId="89" fillId="0" borderId="12" xfId="0" applyNumberFormat="1" applyFont="1" applyFill="1" applyBorder="1" applyAlignment="1">
      <alignment/>
    </xf>
    <xf numFmtId="3" fontId="22" fillId="0" borderId="0" xfId="53" applyNumberFormat="1" applyFont="1" applyBorder="1" applyAlignment="1">
      <alignment horizontal="right"/>
    </xf>
    <xf numFmtId="0" fontId="27" fillId="36" borderId="14" xfId="0" applyFont="1" applyFill="1" applyBorder="1" applyAlignment="1">
      <alignment wrapText="1"/>
    </xf>
    <xf numFmtId="3" fontId="46" fillId="0" borderId="0" xfId="0" applyNumberFormat="1" applyFont="1" applyAlignment="1">
      <alignment/>
    </xf>
    <xf numFmtId="0" fontId="20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79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HOBONG" xfId="20"/>
    <cellStyle name="??_(????)??????" xfId="21"/>
    <cellStyle name="??_kc-elec system check list" xfId="22"/>
    <cellStyle name="=" xfId="23"/>
    <cellStyle name="=_Book1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Accent1" xfId="43"/>
    <cellStyle name="Accent2" xfId="44"/>
    <cellStyle name="Accent3" xfId="45"/>
    <cellStyle name="Accent4" xfId="46"/>
    <cellStyle name="Accent5" xfId="47"/>
    <cellStyle name="Accent6" xfId="48"/>
    <cellStyle name="Bad" xfId="49"/>
    <cellStyle name="Calculation" xfId="50"/>
    <cellStyle name="Check Cell" xfId="51"/>
    <cellStyle name="CHUONG" xfId="52"/>
    <cellStyle name="Comma" xfId="53"/>
    <cellStyle name="Comma [0]" xfId="54"/>
    <cellStyle name="Comma 2" xfId="55"/>
    <cellStyle name="Comma 3" xfId="56"/>
    <cellStyle name="Comma0" xfId="57"/>
    <cellStyle name="Currency" xfId="58"/>
    <cellStyle name="Currency [0]" xfId="59"/>
    <cellStyle name="Currency0" xfId="60"/>
    <cellStyle name="Date" xfId="61"/>
    <cellStyle name="Explanatory Text" xfId="62"/>
    <cellStyle name="Fixed" xfId="63"/>
    <cellStyle name="Good" xfId="64"/>
    <cellStyle name="Header1" xfId="65"/>
    <cellStyle name="Header2" xfId="66"/>
    <cellStyle name="Heading 1" xfId="67"/>
    <cellStyle name="Heading 2" xfId="68"/>
    <cellStyle name="Heading 3" xfId="69"/>
    <cellStyle name="Heading 4" xfId="70"/>
    <cellStyle name="Input" xfId="71"/>
    <cellStyle name="Linked Cell" xfId="72"/>
    <cellStyle name="Neutral" xfId="73"/>
    <cellStyle name="ÑONVÒ" xfId="74"/>
    <cellStyle name="Normal_6.15.BAOCAOPLP" xfId="75"/>
    <cellStyle name="Note" xfId="76"/>
    <cellStyle name="Output" xfId="77"/>
    <cellStyle name="Percent" xfId="78"/>
    <cellStyle name="Title" xfId="79"/>
    <cellStyle name="Total" xfId="80"/>
    <cellStyle name="Warning Text" xfId="81"/>
    <cellStyle name="똿뗦먛귟 [0.00]_PRODUCT DETAIL Q1" xfId="82"/>
    <cellStyle name="똿뗦먛귟_PRODUCT DETAIL Q1" xfId="83"/>
    <cellStyle name="믅됞 [0.00]_PRODUCT DETAIL Q1" xfId="84"/>
    <cellStyle name="믅됞_PRODUCT DETAIL Q1" xfId="85"/>
    <cellStyle name="백분율_HOBONG" xfId="86"/>
    <cellStyle name="뷭?_BOOKSHIP" xfId="87"/>
    <cellStyle name="콤마 [0]_1202" xfId="88"/>
    <cellStyle name="콤마_1202" xfId="89"/>
    <cellStyle name="통화 [0]_1202" xfId="90"/>
    <cellStyle name="통화_1202" xfId="91"/>
    <cellStyle name="표준_(정보부문)월별인원계획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DONG_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QI.18.CONGKHAIT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%20Backup\NNT\NNT.2018\SGTVT\1.SGTVT.2018\BAOCAO.2018\HMKP\18.KHOANCHI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18.KHOANCHI%20mo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ddd_n2\c\DATA\NHUT\DT_MAU\DU_TOA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7\d\LUU\Dulieu\EXCEL\FILE_LE\Nam%202002\DMChau\DMChau\Khandai_DM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7\d\HUNG\LUUXLS\KHKTHUAT\CBINH\CDSPHAM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7\d\LUUDIA\HUNG\LUUXLS\KHKTHUAT\CYEN\LUUXLS\KHKTHUAT\CBINH\CDSPHAM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7\d\LUUDIA\HUNG\LUUXLS\KHKTHUAT\CYEN\LUUXLS\KHKTHUAT\CBINH\NKUBAN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nh\d\NHUT\HO-SO-1999\THI%20XA\LE%20VAN%20TAM\BC-LE%20VAN%20TAM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7\d\CHIN\duthau-phongcanhsat\HUNG\LUUXLS\KHKTHUAT\CBINH\CDSPHAM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7\d\LUUDIA\HUNG\LUUXLS\KHKTHUAT\CYEN\LUUXLS\KHKTHUAT\CBINH\NKUBAN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6"/>
      <sheetName val="Sheet52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5"/>
      <sheetName val="Sheet16"/>
      <sheetName val="Sheet17"/>
      <sheetName val="Sheet18"/>
      <sheetName val="Sheet20"/>
      <sheetName val="Sheet21"/>
      <sheetName val="Sheet22"/>
      <sheetName val="Sheet23"/>
      <sheetName val="Sheet24"/>
      <sheetName val="Sheet25"/>
      <sheetName val="Sheet19"/>
      <sheetName val="XDCB"/>
      <sheetName val="Sheet1 (6)"/>
      <sheetName val="XL4Poppy"/>
      <sheetName val="DI-ESTI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S01.TT61.TH"/>
      <sheetName val="BS02.TT61.VPSO"/>
      <sheetName val="BS03.TT61.VPSO"/>
      <sheetName val="BS04.TT61.VPSO"/>
      <sheetName val="00000000"/>
    </sheetNames>
    <sheetDataSet>
      <sheetData sheetId="0">
        <row r="13">
          <cell r="C13">
            <v>4413020000</v>
          </cell>
          <cell r="D13">
            <v>4413020000</v>
          </cell>
          <cell r="E13">
            <v>4413020000</v>
          </cell>
        </row>
        <row r="14">
          <cell r="C14">
            <v>250000</v>
          </cell>
          <cell r="D14">
            <v>250000</v>
          </cell>
          <cell r="E14">
            <v>250000</v>
          </cell>
        </row>
        <row r="15">
          <cell r="C15">
            <v>90000000</v>
          </cell>
          <cell r="D15">
            <v>90000000</v>
          </cell>
          <cell r="E15">
            <v>90000000</v>
          </cell>
        </row>
        <row r="16">
          <cell r="C16">
            <v>2000000</v>
          </cell>
          <cell r="D16">
            <v>2000000</v>
          </cell>
          <cell r="E16">
            <v>2000000</v>
          </cell>
        </row>
        <row r="17">
          <cell r="C17">
            <v>2800000</v>
          </cell>
          <cell r="D17">
            <v>2800000</v>
          </cell>
          <cell r="E17">
            <v>2800000</v>
          </cell>
        </row>
        <row r="18">
          <cell r="C18">
            <v>192720000</v>
          </cell>
          <cell r="D18">
            <v>192720000</v>
          </cell>
          <cell r="G18">
            <v>192720000</v>
          </cell>
        </row>
        <row r="20">
          <cell r="C20">
            <v>2334600000</v>
          </cell>
          <cell r="D20">
            <v>2334600000</v>
          </cell>
          <cell r="E20">
            <v>2334600000</v>
          </cell>
        </row>
        <row r="21">
          <cell r="C21">
            <v>468360000</v>
          </cell>
          <cell r="D21">
            <v>468360000</v>
          </cell>
          <cell r="E21">
            <v>468360000</v>
          </cell>
        </row>
        <row r="22">
          <cell r="C22">
            <v>221000000</v>
          </cell>
          <cell r="D22">
            <v>221000000</v>
          </cell>
          <cell r="E22">
            <v>221000000</v>
          </cell>
        </row>
        <row r="23">
          <cell r="C23">
            <v>495930000</v>
          </cell>
          <cell r="D23">
            <v>495930000</v>
          </cell>
          <cell r="G23">
            <v>495930000</v>
          </cell>
        </row>
        <row r="26">
          <cell r="C26">
            <v>4413020000</v>
          </cell>
          <cell r="D26">
            <v>4413020000</v>
          </cell>
          <cell r="E26">
            <v>4413020000</v>
          </cell>
        </row>
        <row r="27">
          <cell r="C27">
            <v>250000</v>
          </cell>
          <cell r="D27">
            <v>250000</v>
          </cell>
          <cell r="E27">
            <v>250000</v>
          </cell>
        </row>
        <row r="28">
          <cell r="C28">
            <v>90000000</v>
          </cell>
          <cell r="D28">
            <v>90000000</v>
          </cell>
          <cell r="E28">
            <v>90000000</v>
          </cell>
        </row>
        <row r="29">
          <cell r="C29">
            <v>2000000</v>
          </cell>
          <cell r="D29">
            <v>2000000</v>
          </cell>
          <cell r="E29">
            <v>2000000</v>
          </cell>
        </row>
        <row r="30">
          <cell r="C30">
            <v>2800000</v>
          </cell>
          <cell r="E30">
            <v>2800000</v>
          </cell>
        </row>
        <row r="31">
          <cell r="C31">
            <v>192720000</v>
          </cell>
          <cell r="D31">
            <v>192720000</v>
          </cell>
          <cell r="G31">
            <v>192720000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22100000</v>
          </cell>
          <cell r="E35">
            <v>22100000</v>
          </cell>
        </row>
        <row r="36">
          <cell r="C36">
            <v>49593000</v>
          </cell>
          <cell r="D36">
            <v>49593000</v>
          </cell>
          <cell r="G36">
            <v>49593000</v>
          </cell>
        </row>
        <row r="40">
          <cell r="C40">
            <v>36000000</v>
          </cell>
          <cell r="D40">
            <v>36000000</v>
          </cell>
          <cell r="G40">
            <v>36000000</v>
          </cell>
        </row>
        <row r="41">
          <cell r="C41">
            <v>286337000</v>
          </cell>
          <cell r="D41">
            <v>286337000</v>
          </cell>
          <cell r="G41">
            <v>286337000</v>
          </cell>
        </row>
        <row r="42">
          <cell r="C42">
            <v>118000000</v>
          </cell>
          <cell r="D42">
            <v>118000000</v>
          </cell>
          <cell r="G42">
            <v>118000000</v>
          </cell>
        </row>
        <row r="43">
          <cell r="C43">
            <v>6000000</v>
          </cell>
          <cell r="D43">
            <v>6000000</v>
          </cell>
          <cell r="G43">
            <v>6000000</v>
          </cell>
        </row>
        <row r="45">
          <cell r="C45">
            <v>195563727</v>
          </cell>
          <cell r="D45">
            <v>195563727</v>
          </cell>
          <cell r="E45">
            <v>195563727</v>
          </cell>
        </row>
        <row r="46">
          <cell r="C46">
            <v>2689296273</v>
          </cell>
          <cell r="D46">
            <v>2689296273</v>
          </cell>
          <cell r="E46">
            <v>2689296273</v>
          </cell>
        </row>
        <row r="47">
          <cell r="C47">
            <v>97000000</v>
          </cell>
          <cell r="D47">
            <v>97000000</v>
          </cell>
          <cell r="E47">
            <v>97000000</v>
          </cell>
        </row>
        <row r="48">
          <cell r="C48">
            <v>20000000</v>
          </cell>
          <cell r="D48">
            <v>20000000</v>
          </cell>
          <cell r="E48">
            <v>20000000</v>
          </cell>
        </row>
        <row r="51">
          <cell r="C51">
            <v>0</v>
          </cell>
          <cell r="D51">
            <v>0</v>
          </cell>
        </row>
        <row r="52">
          <cell r="C52">
            <v>0</v>
          </cell>
          <cell r="D52">
            <v>0</v>
          </cell>
        </row>
        <row r="53">
          <cell r="C53">
            <v>0</v>
          </cell>
          <cell r="D53">
            <v>0</v>
          </cell>
        </row>
        <row r="54">
          <cell r="C54">
            <v>0</v>
          </cell>
          <cell r="D54">
            <v>0</v>
          </cell>
        </row>
        <row r="56">
          <cell r="C56">
            <v>0</v>
          </cell>
          <cell r="D56">
            <v>0</v>
          </cell>
        </row>
        <row r="57">
          <cell r="C57">
            <v>0</v>
          </cell>
          <cell r="D57">
            <v>0</v>
          </cell>
        </row>
        <row r="58">
          <cell r="C58">
            <v>0</v>
          </cell>
          <cell r="D58">
            <v>0</v>
          </cell>
        </row>
        <row r="59">
          <cell r="C59">
            <v>0</v>
          </cell>
          <cell r="D59">
            <v>0</v>
          </cell>
        </row>
        <row r="63">
          <cell r="C63">
            <v>5880253810</v>
          </cell>
          <cell r="D63">
            <v>5880253810</v>
          </cell>
          <cell r="E63">
            <v>2517168704</v>
          </cell>
          <cell r="F63">
            <v>3363085106</v>
          </cell>
        </row>
        <row r="64">
          <cell r="C64">
            <v>1253746190</v>
          </cell>
          <cell r="D64">
            <v>1253746190</v>
          </cell>
          <cell r="E64">
            <v>582831296</v>
          </cell>
          <cell r="F64">
            <v>670914894</v>
          </cell>
        </row>
        <row r="65">
          <cell r="C65">
            <v>312000000</v>
          </cell>
          <cell r="D65">
            <v>312000000</v>
          </cell>
          <cell r="E65">
            <v>153000000</v>
          </cell>
          <cell r="F65">
            <v>159000000</v>
          </cell>
        </row>
        <row r="66">
          <cell r="C66">
            <v>140000000</v>
          </cell>
          <cell r="D66">
            <v>140000000</v>
          </cell>
          <cell r="E66">
            <v>84000000</v>
          </cell>
          <cell r="F66">
            <v>56000000</v>
          </cell>
        </row>
        <row r="67">
          <cell r="C67">
            <v>184000000</v>
          </cell>
          <cell r="D67">
            <v>184000000</v>
          </cell>
          <cell r="E67">
            <v>87000000</v>
          </cell>
          <cell r="F67">
            <v>97000000</v>
          </cell>
        </row>
        <row r="69">
          <cell r="C69">
            <v>16000000</v>
          </cell>
          <cell r="D69">
            <v>16000000</v>
          </cell>
          <cell r="E69">
            <v>16000000</v>
          </cell>
        </row>
        <row r="70">
          <cell r="C70">
            <v>45000000</v>
          </cell>
          <cell r="D70">
            <v>45000000</v>
          </cell>
          <cell r="E70">
            <v>45000000</v>
          </cell>
        </row>
        <row r="71">
          <cell r="C71">
            <v>45000000</v>
          </cell>
          <cell r="D71">
            <v>45000000</v>
          </cell>
          <cell r="E71">
            <v>45000000</v>
          </cell>
        </row>
        <row r="72">
          <cell r="C72">
            <v>58000000</v>
          </cell>
          <cell r="D72">
            <v>58000000</v>
          </cell>
          <cell r="E72">
            <v>58000000</v>
          </cell>
        </row>
        <row r="73">
          <cell r="C73">
            <v>5000000</v>
          </cell>
          <cell r="D73">
            <v>5000000</v>
          </cell>
          <cell r="E73">
            <v>5000000</v>
          </cell>
        </row>
        <row r="74">
          <cell r="C74">
            <v>145000000</v>
          </cell>
          <cell r="D74">
            <v>145000000</v>
          </cell>
          <cell r="E74">
            <v>75000000</v>
          </cell>
          <cell r="F74">
            <v>70000000</v>
          </cell>
        </row>
        <row r="75">
          <cell r="C75">
            <v>2435000000</v>
          </cell>
          <cell r="D75">
            <v>2435000000</v>
          </cell>
          <cell r="E75">
            <v>2435000000</v>
          </cell>
        </row>
        <row r="76">
          <cell r="C76">
            <v>72000000</v>
          </cell>
          <cell r="D76">
            <v>72000000</v>
          </cell>
          <cell r="E76">
            <v>72000000</v>
          </cell>
        </row>
        <row r="77">
          <cell r="C77">
            <v>290000000</v>
          </cell>
          <cell r="D77">
            <v>290000000</v>
          </cell>
          <cell r="E77">
            <v>290000000</v>
          </cell>
        </row>
        <row r="80">
          <cell r="C80">
            <v>635000000</v>
          </cell>
          <cell r="D80">
            <v>635000000</v>
          </cell>
          <cell r="G80">
            <v>635000000</v>
          </cell>
        </row>
        <row r="81">
          <cell r="C81">
            <v>15000000</v>
          </cell>
          <cell r="D81">
            <v>15000000</v>
          </cell>
          <cell r="G81">
            <v>15000000</v>
          </cell>
        </row>
        <row r="83">
          <cell r="C83">
            <v>1480000000</v>
          </cell>
          <cell r="D83">
            <v>1480000000</v>
          </cell>
          <cell r="E83">
            <v>1480000000</v>
          </cell>
        </row>
        <row r="84">
          <cell r="C84">
            <v>8000000000</v>
          </cell>
          <cell r="D84">
            <v>8000000000</v>
          </cell>
          <cell r="E84">
            <v>8000000000</v>
          </cell>
        </row>
        <row r="85">
          <cell r="C85">
            <v>2500000000</v>
          </cell>
          <cell r="D85">
            <v>2500000000</v>
          </cell>
          <cell r="F85">
            <v>2500000000</v>
          </cell>
        </row>
        <row r="86">
          <cell r="C86">
            <v>1000000000</v>
          </cell>
          <cell r="D86">
            <v>1000000000</v>
          </cell>
          <cell r="F86">
            <v>1000000000</v>
          </cell>
        </row>
        <row r="88">
          <cell r="C88">
            <v>54600000</v>
          </cell>
          <cell r="D88">
            <v>54600000</v>
          </cell>
          <cell r="E88">
            <v>19800000</v>
          </cell>
          <cell r="F88">
            <v>28800000</v>
          </cell>
          <cell r="G88">
            <v>6000000</v>
          </cell>
        </row>
        <row r="90">
          <cell r="C90">
            <v>50000000</v>
          </cell>
          <cell r="D90">
            <v>50000000</v>
          </cell>
          <cell r="E90">
            <v>50000000</v>
          </cell>
        </row>
        <row r="92">
          <cell r="C92">
            <v>650000000</v>
          </cell>
          <cell r="D92">
            <v>650000000</v>
          </cell>
          <cell r="E92">
            <v>500000000</v>
          </cell>
          <cell r="G92">
            <v>150000000</v>
          </cell>
        </row>
      </sheetData>
      <sheetData sheetId="2">
        <row r="60">
          <cell r="D60">
            <v>23962364</v>
          </cell>
        </row>
        <row r="61">
          <cell r="D61">
            <v>501245723</v>
          </cell>
        </row>
        <row r="62">
          <cell r="D62">
            <v>0</v>
          </cell>
        </row>
        <row r="63">
          <cell r="D63">
            <v>0</v>
          </cell>
        </row>
        <row r="86">
          <cell r="D86">
            <v>0</v>
          </cell>
        </row>
        <row r="91">
          <cell r="D91">
            <v>0</v>
          </cell>
        </row>
        <row r="92">
          <cell r="D92">
            <v>0</v>
          </cell>
        </row>
        <row r="103">
          <cell r="D103">
            <v>19800000</v>
          </cell>
        </row>
        <row r="107">
          <cell r="D107">
            <v>500000000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HUCHIENDT2017"/>
      <sheetName val="TH.PHI.18"/>
      <sheetName val="TH.LEPHI.18"/>
      <sheetName val="TH.NSNN40%.18"/>
      <sheetName val="TH.NSNN.18"/>
      <sheetName val="BCKHOANCHI"/>
      <sheetName val="PHANBOQUY"/>
      <sheetName val="chiTANGTN"/>
      <sheetName val="XL4Poppy"/>
      <sheetName val="ATM.TTN"/>
    </sheetNames>
    <sheetDataSet>
      <sheetData sheetId="1">
        <row r="26">
          <cell r="J26">
            <v>26344878</v>
          </cell>
        </row>
        <row r="52">
          <cell r="J52">
            <v>567812368</v>
          </cell>
        </row>
        <row r="93">
          <cell r="J93">
            <v>0</v>
          </cell>
        </row>
        <row r="103">
          <cell r="J103">
            <v>0</v>
          </cell>
        </row>
        <row r="121">
          <cell r="J121">
            <v>0</v>
          </cell>
        </row>
      </sheetData>
      <sheetData sheetId="4">
        <row r="137">
          <cell r="J137">
            <v>0</v>
          </cell>
        </row>
        <row r="158">
          <cell r="J158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HUCHIENDT2017"/>
      <sheetName val="TH.PHI.18"/>
      <sheetName val="TH.LEPHI.18"/>
      <sheetName val="TH.NSNN40%.18"/>
      <sheetName val="TH.NSNN.18"/>
      <sheetName val="BCKHOANCHI"/>
      <sheetName val="PHANBOQUY"/>
      <sheetName val="chiTANGTN"/>
      <sheetName val="XL4Poppy"/>
    </sheetNames>
    <sheetDataSet>
      <sheetData sheetId="1">
        <row r="8">
          <cell r="F8">
            <v>1598760000</v>
          </cell>
          <cell r="L8">
            <v>529950000</v>
          </cell>
        </row>
        <row r="9">
          <cell r="F9">
            <v>617740000</v>
          </cell>
          <cell r="L9">
            <v>283030000</v>
          </cell>
        </row>
        <row r="10">
          <cell r="F10">
            <v>497187312</v>
          </cell>
          <cell r="L10">
            <v>96432312</v>
          </cell>
        </row>
        <row r="11">
          <cell r="F11">
            <v>9500000</v>
          </cell>
          <cell r="L11">
            <v>2600000</v>
          </cell>
        </row>
        <row r="13">
          <cell r="F13">
            <v>0</v>
          </cell>
          <cell r="L13">
            <v>0</v>
          </cell>
        </row>
        <row r="14">
          <cell r="F14">
            <v>66508000</v>
          </cell>
          <cell r="L14">
            <v>22350000</v>
          </cell>
        </row>
        <row r="15">
          <cell r="F15">
            <v>49718731</v>
          </cell>
          <cell r="L15">
            <v>9643231</v>
          </cell>
        </row>
        <row r="16">
          <cell r="F16">
            <v>950000</v>
          </cell>
          <cell r="L16">
            <v>260000</v>
          </cell>
        </row>
      </sheetData>
      <sheetData sheetId="2">
        <row r="8">
          <cell r="F8">
            <v>2883060000</v>
          </cell>
          <cell r="L8">
            <v>1097415000</v>
          </cell>
        </row>
        <row r="9">
          <cell r="F9">
            <v>14750000</v>
          </cell>
          <cell r="L9">
            <v>800000</v>
          </cell>
        </row>
        <row r="10">
          <cell r="F10">
            <v>350000</v>
          </cell>
          <cell r="L10">
            <v>250000</v>
          </cell>
        </row>
        <row r="11">
          <cell r="F11">
            <v>78850000</v>
          </cell>
          <cell r="L11">
            <v>29450000</v>
          </cell>
        </row>
        <row r="12">
          <cell r="F12">
            <v>550000</v>
          </cell>
          <cell r="L12">
            <v>400000</v>
          </cell>
        </row>
        <row r="13">
          <cell r="F13">
            <v>3430000</v>
          </cell>
          <cell r="L13">
            <v>1400000</v>
          </cell>
        </row>
      </sheetData>
      <sheetData sheetId="4">
        <row r="12">
          <cell r="L12">
            <v>908873266</v>
          </cell>
        </row>
        <row r="43">
          <cell r="L43">
            <v>83845593</v>
          </cell>
        </row>
        <row r="84">
          <cell r="L84">
            <v>6401000</v>
          </cell>
        </row>
        <row r="123">
          <cell r="F123">
            <v>7320000</v>
          </cell>
          <cell r="L123">
            <v>3780000</v>
          </cell>
        </row>
        <row r="127">
          <cell r="F127">
            <v>27515200</v>
          </cell>
          <cell r="L127">
            <v>3566400</v>
          </cell>
        </row>
        <row r="144">
          <cell r="F144">
            <v>58000000</v>
          </cell>
        </row>
        <row r="152">
          <cell r="F152">
            <v>3600000</v>
          </cell>
          <cell r="L152">
            <v>1200000</v>
          </cell>
        </row>
        <row r="155">
          <cell r="F155">
            <v>35249500</v>
          </cell>
          <cell r="L155">
            <v>26761000</v>
          </cell>
        </row>
        <row r="164">
          <cell r="L164">
            <v>634358865</v>
          </cell>
        </row>
        <row r="186">
          <cell r="E186">
            <v>3420000000</v>
          </cell>
          <cell r="F186">
            <v>1940000000</v>
          </cell>
          <cell r="L186">
            <v>1940000000</v>
          </cell>
        </row>
        <row r="190">
          <cell r="E190">
            <v>254574000</v>
          </cell>
          <cell r="F190">
            <v>165000000</v>
          </cell>
          <cell r="L190">
            <v>165000000</v>
          </cell>
        </row>
        <row r="192">
          <cell r="E192">
            <v>92450000000</v>
          </cell>
          <cell r="F192">
            <v>34417494798</v>
          </cell>
          <cell r="K192">
            <v>12279000000</v>
          </cell>
          <cell r="L192">
            <v>14608567782</v>
          </cell>
        </row>
        <row r="193">
          <cell r="E193">
            <v>2093000000</v>
          </cell>
          <cell r="F193">
            <v>1263772000</v>
          </cell>
          <cell r="K193">
            <v>1214000000</v>
          </cell>
          <cell r="L193">
            <v>1263772000</v>
          </cell>
        </row>
      </sheetData>
      <sheetData sheetId="5">
        <row r="328">
          <cell r="F328">
            <v>16685000</v>
          </cell>
        </row>
        <row r="356">
          <cell r="E356">
            <v>20830000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DCB"/>
      <sheetName val="BANGTRA"/>
      <sheetName val="Sheet1"/>
      <sheetName val="Sheet2"/>
      <sheetName val="Sheet3"/>
      <sheetName val="C.SET"/>
      <sheetName val="DIEN"/>
      <sheetName val="NUOC"/>
      <sheetName val="LEPHIQUACAU"/>
      <sheetName val="Sheet5"/>
      <sheetName val="PTVL"/>
      <sheetName val="DIA CHI VL"/>
      <sheetName val="DON GIA"/>
      <sheetName val="VAN CHUYEN VT (2)"/>
      <sheetName val="THVL"/>
      <sheetName val="KINH PHI"/>
      <sheetName val="Sheet4"/>
      <sheetName val="Sheet4 (2)"/>
      <sheetName val="SL&amp;DATA"/>
      <sheetName val="KINH PHI (2)"/>
      <sheetName val="BC L-V-Tam"/>
      <sheetName val="gvl"/>
      <sheetName val="D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hoiluong"/>
      <sheetName val="vattu"/>
      <sheetName val="kinhphi"/>
      <sheetName val="dinhmuc"/>
      <sheetName val="khoan"/>
      <sheetName val="Sheet6"/>
      <sheetName val="XL4Popp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1 (3)"/>
      <sheetName val="Sheet2"/>
      <sheetName val="Sheet3  "/>
      <sheetName val="Sheet1 (4)"/>
      <sheetName val="Sheet1 (5)"/>
      <sheetName val="Sheet1 (6)"/>
      <sheetName val="Sheet2 (2)"/>
      <sheetName val="kiem ke quy"/>
      <sheetName val="Sheet3"/>
      <sheetName val="00000000"/>
      <sheetName val="10000000"/>
      <sheetName val="XL4Poppy"/>
    </sheetNames>
    <sheetDataSet>
      <sheetData sheetId="7">
        <row r="16">
          <cell r="I16">
            <v>2415421.97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1 (3)"/>
      <sheetName val="Sheet2"/>
      <sheetName val="Sheet3  "/>
      <sheetName val="Sheet1 (4)"/>
      <sheetName val="Sheet1 (5)"/>
      <sheetName val="Sheet1 (6)"/>
      <sheetName val="Sheet2 (2)"/>
    </sheetNames>
    <sheetDataSet>
      <sheetData sheetId="7">
        <row r="16">
          <cell r="I16">
            <v>2415421.97</v>
          </cell>
          <cell r="J16">
            <v>301117.30999999994</v>
          </cell>
        </row>
      </sheetData>
      <sheetData sheetId="8">
        <row r="15">
          <cell r="F15">
            <v>11357975.9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 (3)"/>
      <sheetName val="Sheet1 (4)"/>
      <sheetName val="Sheet1"/>
      <sheetName val="kiem ke quy"/>
      <sheetName val="Sheet3"/>
      <sheetName val="00000000"/>
      <sheetName val="10000000"/>
      <sheetName val="XL4Poppy"/>
    </sheetNames>
    <sheetDataSet>
      <sheetData sheetId="1">
        <row r="51">
          <cell r="J51">
            <v>12152369.620000003</v>
          </cell>
          <cell r="K51">
            <v>480591.08999999997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L KPHI 1"/>
      <sheetName val="Sheet1"/>
      <sheetName val="BC (CU)"/>
      <sheetName val="BC L-V-Tam"/>
      <sheetName val="DG-K.PHI 1"/>
      <sheetName val="DG-K.PHI 2"/>
      <sheetName val="DG-K.PHI 3"/>
      <sheetName val="CONG-SUA"/>
      <sheetName val="DEN BU"/>
      <sheetName val="TH KPHI 1"/>
      <sheetName val="TH KPHI 2"/>
      <sheetName val="TH KPHI 3"/>
      <sheetName val="cong trai"/>
      <sheetName val="cong phai"/>
      <sheetName val="KCAU 2L (p.an 1)"/>
      <sheetName val="KCAU 3L (p.an 2)"/>
      <sheetName val="TH KPHI 2 (2)"/>
      <sheetName val="TH KPHI (chinh)"/>
      <sheetName val="CONG-LVT (CU)"/>
      <sheetName val="TH VLIEU 1"/>
      <sheetName val="BIA BCAO"/>
      <sheetName val="MUC LUC (D)"/>
      <sheetName val="CAC CT NAM 2004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DThu"/>
      <sheetName val="Chart1"/>
      <sheetName val="THop Vtu"/>
      <sheetName val="XL4Poppy"/>
      <sheetName val="BC L_V_Tam"/>
      <sheetName val="Giathanh1m3BT"/>
      <sheetName val="Sheet26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1 (3)"/>
      <sheetName val="Sheet2"/>
      <sheetName val="Sheet3  "/>
      <sheetName val="Sheet1 (4)"/>
      <sheetName val="Sheet1 (5)"/>
      <sheetName val="Sheet1 (6)"/>
      <sheetName val="Sheet2 (2)"/>
    </sheetNames>
    <sheetDataSet>
      <sheetData sheetId="7">
        <row r="16">
          <cell r="I16">
            <v>2415421.97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 (3)"/>
      <sheetName val="Sheet1 (4)"/>
      <sheetName val="Sheet1 (5)"/>
      <sheetName val="Sheet9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PageLayoutView="0" workbookViewId="0" topLeftCell="A28">
      <selection activeCell="G86" sqref="G86"/>
    </sheetView>
  </sheetViews>
  <sheetFormatPr defaultColWidth="9.00390625" defaultRowHeight="12.75"/>
  <cols>
    <col min="1" max="1" width="5.25390625" style="2" customWidth="1"/>
    <col min="2" max="2" width="33.375" style="8" customWidth="1"/>
    <col min="3" max="4" width="13.00390625" style="8" customWidth="1"/>
    <col min="5" max="8" width="12.625" style="8" customWidth="1"/>
    <col min="9" max="9" width="10.625" style="8" customWidth="1"/>
    <col min="10" max="10" width="13.00390625" style="8" customWidth="1"/>
    <col min="11" max="11" width="10.625" style="1" customWidth="1"/>
    <col min="12" max="12" width="14.375" style="1" customWidth="1"/>
    <col min="13" max="13" width="13.25390625" style="1" bestFit="1" customWidth="1"/>
    <col min="14" max="16384" width="9.125" style="1" customWidth="1"/>
  </cols>
  <sheetData>
    <row r="1" s="8" customFormat="1" ht="16.5">
      <c r="A1" s="57" t="s">
        <v>142</v>
      </c>
    </row>
    <row r="2" s="8" customFormat="1" ht="17.25">
      <c r="A2" s="58" t="s">
        <v>143</v>
      </c>
    </row>
    <row r="3" s="8" customFormat="1" ht="17.25">
      <c r="A3" s="58" t="s">
        <v>7</v>
      </c>
    </row>
    <row r="4" spans="1:12" ht="35.25" customHeight="1">
      <c r="A4" s="119" t="s">
        <v>101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1:12" ht="17.25" customHeight="1">
      <c r="A5" s="119" t="s">
        <v>145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ht="23.25" customHeight="1">
      <c r="A6" s="120" t="s">
        <v>141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</row>
    <row r="7" ht="13.5" customHeight="1"/>
    <row r="8" spans="1:12" s="69" customFormat="1" ht="15" customHeight="1">
      <c r="A8" s="121" t="s">
        <v>0</v>
      </c>
      <c r="B8" s="121" t="s">
        <v>87</v>
      </c>
      <c r="C8" s="124" t="s">
        <v>19</v>
      </c>
      <c r="D8" s="125"/>
      <c r="E8" s="124" t="s">
        <v>20</v>
      </c>
      <c r="F8" s="125"/>
      <c r="G8" s="130" t="s">
        <v>21</v>
      </c>
      <c r="H8" s="130"/>
      <c r="I8" s="130"/>
      <c r="J8" s="130"/>
      <c r="K8" s="130"/>
      <c r="L8" s="130"/>
    </row>
    <row r="9" spans="1:12" s="69" customFormat="1" ht="15" customHeight="1">
      <c r="A9" s="122"/>
      <c r="B9" s="122"/>
      <c r="C9" s="133"/>
      <c r="D9" s="134"/>
      <c r="E9" s="126"/>
      <c r="F9" s="127"/>
      <c r="G9" s="128" t="s">
        <v>22</v>
      </c>
      <c r="H9" s="129"/>
      <c r="I9" s="128" t="s">
        <v>23</v>
      </c>
      <c r="J9" s="129"/>
      <c r="K9" s="131" t="s">
        <v>24</v>
      </c>
      <c r="L9" s="132"/>
    </row>
    <row r="10" spans="1:12" s="72" customFormat="1" ht="15" customHeight="1">
      <c r="A10" s="123"/>
      <c r="B10" s="123"/>
      <c r="C10" s="70" t="s">
        <v>135</v>
      </c>
      <c r="D10" s="70" t="s">
        <v>136</v>
      </c>
      <c r="E10" s="71" t="s">
        <v>135</v>
      </c>
      <c r="F10" s="71" t="s">
        <v>136</v>
      </c>
      <c r="G10" s="71" t="s">
        <v>135</v>
      </c>
      <c r="H10" s="71" t="s">
        <v>136</v>
      </c>
      <c r="I10" s="71" t="s">
        <v>135</v>
      </c>
      <c r="J10" s="71" t="s">
        <v>136</v>
      </c>
      <c r="K10" s="71" t="s">
        <v>135</v>
      </c>
      <c r="L10" s="71" t="s">
        <v>136</v>
      </c>
    </row>
    <row r="11" spans="1:12" s="3" customFormat="1" ht="13.5" customHeight="1">
      <c r="A11" s="27" t="s">
        <v>3</v>
      </c>
      <c r="B11" s="28" t="s">
        <v>26</v>
      </c>
      <c r="C11" s="73">
        <f aca="true" t="shared" si="0" ref="C11:L11">SUM(C12)</f>
        <v>0</v>
      </c>
      <c r="D11" s="73">
        <f t="shared" si="0"/>
        <v>8220680000</v>
      </c>
      <c r="E11" s="73">
        <f t="shared" si="0"/>
        <v>0</v>
      </c>
      <c r="F11" s="73">
        <f t="shared" si="0"/>
        <v>8220680000</v>
      </c>
      <c r="G11" s="73">
        <f t="shared" si="0"/>
        <v>0</v>
      </c>
      <c r="H11" s="73">
        <f t="shared" si="0"/>
        <v>7532030000</v>
      </c>
      <c r="I11" s="73">
        <f t="shared" si="0"/>
        <v>0</v>
      </c>
      <c r="J11" s="73">
        <f t="shared" si="0"/>
        <v>0</v>
      </c>
      <c r="K11" s="73">
        <f t="shared" si="0"/>
        <v>0</v>
      </c>
      <c r="L11" s="73">
        <f t="shared" si="0"/>
        <v>688650000</v>
      </c>
    </row>
    <row r="12" spans="1:12" s="4" customFormat="1" ht="13.5" customHeight="1">
      <c r="A12" s="30">
        <v>1</v>
      </c>
      <c r="B12" s="31" t="s">
        <v>25</v>
      </c>
      <c r="C12" s="74">
        <f aca="true" t="shared" si="1" ref="C12:L12">SUM(C13,C20)</f>
        <v>0</v>
      </c>
      <c r="D12" s="74">
        <f t="shared" si="1"/>
        <v>8220680000</v>
      </c>
      <c r="E12" s="74">
        <f t="shared" si="1"/>
        <v>0</v>
      </c>
      <c r="F12" s="74">
        <f t="shared" si="1"/>
        <v>8220680000</v>
      </c>
      <c r="G12" s="74">
        <f t="shared" si="1"/>
        <v>0</v>
      </c>
      <c r="H12" s="74">
        <f t="shared" si="1"/>
        <v>7532030000</v>
      </c>
      <c r="I12" s="74">
        <f t="shared" si="1"/>
        <v>0</v>
      </c>
      <c r="J12" s="74">
        <f t="shared" si="1"/>
        <v>0</v>
      </c>
      <c r="K12" s="74">
        <f t="shared" si="1"/>
        <v>0</v>
      </c>
      <c r="L12" s="74">
        <f t="shared" si="1"/>
        <v>688650000</v>
      </c>
    </row>
    <row r="13" spans="1:12" s="4" customFormat="1" ht="13.5" customHeight="1">
      <c r="A13" s="30" t="s">
        <v>8</v>
      </c>
      <c r="B13" s="31" t="s">
        <v>27</v>
      </c>
      <c r="C13" s="74">
        <f aca="true" t="shared" si="2" ref="C13:L13">SUM(C14:C19)</f>
        <v>0</v>
      </c>
      <c r="D13" s="74">
        <f t="shared" si="2"/>
        <v>4700790000</v>
      </c>
      <c r="E13" s="74">
        <f t="shared" si="2"/>
        <v>0</v>
      </c>
      <c r="F13" s="74">
        <f t="shared" si="2"/>
        <v>4700790000</v>
      </c>
      <c r="G13" s="74">
        <f t="shared" si="2"/>
        <v>0</v>
      </c>
      <c r="H13" s="74">
        <f t="shared" si="2"/>
        <v>4508070000</v>
      </c>
      <c r="I13" s="74">
        <f t="shared" si="2"/>
        <v>0</v>
      </c>
      <c r="J13" s="74">
        <f t="shared" si="2"/>
        <v>0</v>
      </c>
      <c r="K13" s="74">
        <f t="shared" si="2"/>
        <v>0</v>
      </c>
      <c r="L13" s="74">
        <f t="shared" si="2"/>
        <v>192720000</v>
      </c>
    </row>
    <row r="14" spans="1:12" ht="13.5" customHeight="1">
      <c r="A14" s="33" t="s">
        <v>37</v>
      </c>
      <c r="B14" s="19" t="s">
        <v>28</v>
      </c>
      <c r="C14" s="75"/>
      <c r="D14" s="75">
        <f>C14+'[10]BS01.TT61.TH'!C13</f>
        <v>4413020000</v>
      </c>
      <c r="E14" s="76">
        <f aca="true" t="shared" si="3" ref="E14:E19">SUM(G14,I14,K14)</f>
        <v>0</v>
      </c>
      <c r="F14" s="75">
        <f>E14+'[10]BS01.TT61.TH'!D13</f>
        <v>4413020000</v>
      </c>
      <c r="G14" s="76"/>
      <c r="H14" s="75">
        <f>G14+'[10]BS01.TT61.TH'!E13</f>
        <v>4413020000</v>
      </c>
      <c r="I14" s="76"/>
      <c r="J14" s="75">
        <v>0</v>
      </c>
      <c r="K14" s="76"/>
      <c r="L14" s="75">
        <v>0</v>
      </c>
    </row>
    <row r="15" spans="1:12" ht="13.5" customHeight="1">
      <c r="A15" s="33" t="s">
        <v>38</v>
      </c>
      <c r="B15" s="20" t="s">
        <v>29</v>
      </c>
      <c r="C15" s="75"/>
      <c r="D15" s="75">
        <f>C15+'[10]BS01.TT61.TH'!C14</f>
        <v>250000</v>
      </c>
      <c r="E15" s="76">
        <f t="shared" si="3"/>
        <v>0</v>
      </c>
      <c r="F15" s="75">
        <f>E15+'[10]BS01.TT61.TH'!D14</f>
        <v>250000</v>
      </c>
      <c r="G15" s="76"/>
      <c r="H15" s="75">
        <f>G15+'[10]BS01.TT61.TH'!E14</f>
        <v>250000</v>
      </c>
      <c r="I15" s="76"/>
      <c r="J15" s="75">
        <v>0</v>
      </c>
      <c r="K15" s="76"/>
      <c r="L15" s="75">
        <v>0</v>
      </c>
    </row>
    <row r="16" spans="1:12" ht="13.5" customHeight="1">
      <c r="A16" s="33" t="s">
        <v>39</v>
      </c>
      <c r="B16" s="19" t="s">
        <v>30</v>
      </c>
      <c r="C16" s="75"/>
      <c r="D16" s="75">
        <f>C16+'[10]BS01.TT61.TH'!C15</f>
        <v>90000000</v>
      </c>
      <c r="E16" s="76">
        <f t="shared" si="3"/>
        <v>0</v>
      </c>
      <c r="F16" s="75">
        <f>E16+'[10]BS01.TT61.TH'!D15</f>
        <v>90000000</v>
      </c>
      <c r="G16" s="76"/>
      <c r="H16" s="75">
        <f>G16+'[10]BS01.TT61.TH'!E15</f>
        <v>90000000</v>
      </c>
      <c r="I16" s="76"/>
      <c r="J16" s="75">
        <v>0</v>
      </c>
      <c r="K16" s="76"/>
      <c r="L16" s="75">
        <v>0</v>
      </c>
    </row>
    <row r="17" spans="1:12" ht="13.5" customHeight="1">
      <c r="A17" s="33" t="s">
        <v>40</v>
      </c>
      <c r="B17" s="20" t="s">
        <v>31</v>
      </c>
      <c r="C17" s="75"/>
      <c r="D17" s="75">
        <f>C17+'[10]BS01.TT61.TH'!C16</f>
        <v>2000000</v>
      </c>
      <c r="E17" s="76">
        <f t="shared" si="3"/>
        <v>0</v>
      </c>
      <c r="F17" s="75">
        <f>E17+'[10]BS01.TT61.TH'!D16</f>
        <v>2000000</v>
      </c>
      <c r="G17" s="76"/>
      <c r="H17" s="75">
        <f>G17+'[10]BS01.TT61.TH'!E16</f>
        <v>2000000</v>
      </c>
      <c r="I17" s="76"/>
      <c r="J17" s="75">
        <v>0</v>
      </c>
      <c r="K17" s="76"/>
      <c r="L17" s="75">
        <v>0</v>
      </c>
    </row>
    <row r="18" spans="1:12" ht="13.5" customHeight="1">
      <c r="A18" s="33" t="s">
        <v>41</v>
      </c>
      <c r="B18" s="20" t="s">
        <v>32</v>
      </c>
      <c r="C18" s="75"/>
      <c r="D18" s="75">
        <f>C18+'[10]BS01.TT61.TH'!C17</f>
        <v>2800000</v>
      </c>
      <c r="E18" s="76">
        <f t="shared" si="3"/>
        <v>0</v>
      </c>
      <c r="F18" s="75">
        <f>E18+'[10]BS01.TT61.TH'!D17</f>
        <v>2800000</v>
      </c>
      <c r="G18" s="76"/>
      <c r="H18" s="75">
        <f>G18+'[10]BS01.TT61.TH'!E17</f>
        <v>2800000</v>
      </c>
      <c r="I18" s="76"/>
      <c r="J18" s="75">
        <v>0</v>
      </c>
      <c r="K18" s="76"/>
      <c r="L18" s="75">
        <v>0</v>
      </c>
    </row>
    <row r="19" spans="1:12" ht="13.5" customHeight="1">
      <c r="A19" s="33" t="s">
        <v>88</v>
      </c>
      <c r="B19" s="20" t="s">
        <v>91</v>
      </c>
      <c r="C19" s="76"/>
      <c r="D19" s="75">
        <f>C19+'[10]BS01.TT61.TH'!C18</f>
        <v>192720000</v>
      </c>
      <c r="E19" s="76">
        <f t="shared" si="3"/>
        <v>0</v>
      </c>
      <c r="F19" s="75">
        <f>E19+'[10]BS01.TT61.TH'!D18</f>
        <v>192720000</v>
      </c>
      <c r="G19" s="76"/>
      <c r="H19" s="75">
        <v>0</v>
      </c>
      <c r="I19" s="76"/>
      <c r="J19" s="75">
        <v>0</v>
      </c>
      <c r="K19" s="76"/>
      <c r="L19" s="75">
        <f>K19+'[10]BS01.TT61.TH'!G18</f>
        <v>192720000</v>
      </c>
    </row>
    <row r="20" spans="1:12" s="4" customFormat="1" ht="13.5" customHeight="1">
      <c r="A20" s="30" t="s">
        <v>9</v>
      </c>
      <c r="B20" s="31" t="s">
        <v>33</v>
      </c>
      <c r="C20" s="74">
        <f aca="true" t="shared" si="4" ref="C20:L20">SUM(C21:C24)</f>
        <v>0</v>
      </c>
      <c r="D20" s="74">
        <f t="shared" si="4"/>
        <v>3519890000</v>
      </c>
      <c r="E20" s="74">
        <f t="shared" si="4"/>
        <v>0</v>
      </c>
      <c r="F20" s="74">
        <f t="shared" si="4"/>
        <v>3519890000</v>
      </c>
      <c r="G20" s="74">
        <f t="shared" si="4"/>
        <v>0</v>
      </c>
      <c r="H20" s="74">
        <f t="shared" si="4"/>
        <v>3023960000</v>
      </c>
      <c r="I20" s="74">
        <f t="shared" si="4"/>
        <v>0</v>
      </c>
      <c r="J20" s="74">
        <f t="shared" si="4"/>
        <v>0</v>
      </c>
      <c r="K20" s="74">
        <f t="shared" si="4"/>
        <v>0</v>
      </c>
      <c r="L20" s="74">
        <f t="shared" si="4"/>
        <v>495930000</v>
      </c>
    </row>
    <row r="21" spans="1:12" ht="13.5" customHeight="1">
      <c r="A21" s="33" t="s">
        <v>42</v>
      </c>
      <c r="B21" s="20" t="s">
        <v>34</v>
      </c>
      <c r="C21" s="75"/>
      <c r="D21" s="75">
        <f>C21+'[10]BS01.TT61.TH'!C20</f>
        <v>2334600000</v>
      </c>
      <c r="E21" s="76">
        <f>SUM(G21,I21,K21)</f>
        <v>0</v>
      </c>
      <c r="F21" s="75">
        <f>E21+'[10]BS01.TT61.TH'!D20</f>
        <v>2334600000</v>
      </c>
      <c r="G21" s="76"/>
      <c r="H21" s="75">
        <f>G21+'[10]BS01.TT61.TH'!E20</f>
        <v>2334600000</v>
      </c>
      <c r="I21" s="76"/>
      <c r="J21" s="75">
        <v>0</v>
      </c>
      <c r="K21" s="76"/>
      <c r="L21" s="75">
        <v>0</v>
      </c>
    </row>
    <row r="22" spans="1:12" ht="13.5" customHeight="1">
      <c r="A22" s="33" t="s">
        <v>43</v>
      </c>
      <c r="B22" s="20" t="s">
        <v>35</v>
      </c>
      <c r="C22" s="75"/>
      <c r="D22" s="75">
        <f>C22+'[10]BS01.TT61.TH'!C21</f>
        <v>468360000</v>
      </c>
      <c r="E22" s="76">
        <f>SUM(G22,I22,K22)</f>
        <v>0</v>
      </c>
      <c r="F22" s="75">
        <f>E22+'[10]BS01.TT61.TH'!D21</f>
        <v>468360000</v>
      </c>
      <c r="G22" s="76"/>
      <c r="H22" s="75">
        <f>G22+'[10]BS01.TT61.TH'!E21</f>
        <v>468360000</v>
      </c>
      <c r="I22" s="76"/>
      <c r="J22" s="75">
        <v>0</v>
      </c>
      <c r="K22" s="76"/>
      <c r="L22" s="75">
        <v>0</v>
      </c>
    </row>
    <row r="23" spans="1:12" ht="13.5" customHeight="1">
      <c r="A23" s="33" t="s">
        <v>44</v>
      </c>
      <c r="B23" s="20" t="s">
        <v>36</v>
      </c>
      <c r="C23" s="75"/>
      <c r="D23" s="75">
        <f>C23+'[10]BS01.TT61.TH'!C22</f>
        <v>221000000</v>
      </c>
      <c r="E23" s="76">
        <f>SUM(G23,I23,K23)</f>
        <v>0</v>
      </c>
      <c r="F23" s="75">
        <f>E23+'[10]BS01.TT61.TH'!D22</f>
        <v>221000000</v>
      </c>
      <c r="G23" s="76"/>
      <c r="H23" s="75">
        <f>G23+'[10]BS01.TT61.TH'!E22</f>
        <v>221000000</v>
      </c>
      <c r="I23" s="76"/>
      <c r="J23" s="75">
        <v>0</v>
      </c>
      <c r="K23" s="76"/>
      <c r="L23" s="75">
        <v>0</v>
      </c>
    </row>
    <row r="24" spans="1:12" ht="13.5" customHeight="1">
      <c r="A24" s="33" t="s">
        <v>89</v>
      </c>
      <c r="B24" s="20" t="s">
        <v>92</v>
      </c>
      <c r="C24" s="76"/>
      <c r="D24" s="75">
        <f>C24+'[10]BS01.TT61.TH'!C23</f>
        <v>495930000</v>
      </c>
      <c r="E24" s="76">
        <f>SUM(G24,I24,K24)</f>
        <v>0</v>
      </c>
      <c r="F24" s="75">
        <f>E24+'[10]BS01.TT61.TH'!D23</f>
        <v>495930000</v>
      </c>
      <c r="G24" s="76"/>
      <c r="H24" s="75">
        <v>0</v>
      </c>
      <c r="I24" s="76"/>
      <c r="J24" s="75">
        <v>0</v>
      </c>
      <c r="K24" s="76"/>
      <c r="L24" s="75">
        <f>K24+'[10]BS01.TT61.TH'!G23</f>
        <v>495930000</v>
      </c>
    </row>
    <row r="25" spans="1:12" s="4" customFormat="1" ht="13.5" customHeight="1">
      <c r="A25" s="30">
        <v>2</v>
      </c>
      <c r="B25" s="31" t="s">
        <v>45</v>
      </c>
      <c r="C25" s="74">
        <f aca="true" t="shared" si="5" ref="C25:L25">SUM(C26,C33)</f>
        <v>0</v>
      </c>
      <c r="D25" s="74">
        <f t="shared" si="5"/>
        <v>4772483000</v>
      </c>
      <c r="E25" s="74">
        <f t="shared" si="5"/>
        <v>0</v>
      </c>
      <c r="F25" s="74">
        <f t="shared" si="5"/>
        <v>4747583000</v>
      </c>
      <c r="G25" s="74">
        <f t="shared" si="5"/>
        <v>0</v>
      </c>
      <c r="H25" s="74">
        <f t="shared" si="5"/>
        <v>4530170000</v>
      </c>
      <c r="I25" s="74">
        <f t="shared" si="5"/>
        <v>0</v>
      </c>
      <c r="J25" s="74">
        <f t="shared" si="5"/>
        <v>0</v>
      </c>
      <c r="K25" s="74">
        <f t="shared" si="5"/>
        <v>0</v>
      </c>
      <c r="L25" s="74">
        <f t="shared" si="5"/>
        <v>242313000</v>
      </c>
    </row>
    <row r="26" spans="1:12" ht="13.5" customHeight="1">
      <c r="A26" s="30" t="s">
        <v>10</v>
      </c>
      <c r="B26" s="31" t="s">
        <v>27</v>
      </c>
      <c r="C26" s="74">
        <f aca="true" t="shared" si="6" ref="C26:L26">SUM(C27:C32)</f>
        <v>0</v>
      </c>
      <c r="D26" s="74">
        <f t="shared" si="6"/>
        <v>4700790000</v>
      </c>
      <c r="E26" s="74">
        <f t="shared" si="6"/>
        <v>0</v>
      </c>
      <c r="F26" s="74">
        <f t="shared" si="6"/>
        <v>4697990000</v>
      </c>
      <c r="G26" s="74">
        <f t="shared" si="6"/>
        <v>0</v>
      </c>
      <c r="H26" s="74">
        <f t="shared" si="6"/>
        <v>4508070000</v>
      </c>
      <c r="I26" s="74">
        <f t="shared" si="6"/>
        <v>0</v>
      </c>
      <c r="J26" s="74">
        <f t="shared" si="6"/>
        <v>0</v>
      </c>
      <c r="K26" s="74">
        <f t="shared" si="6"/>
        <v>0</v>
      </c>
      <c r="L26" s="74">
        <f t="shared" si="6"/>
        <v>192720000</v>
      </c>
    </row>
    <row r="27" spans="1:12" ht="13.5" customHeight="1">
      <c r="A27" s="33" t="s">
        <v>46</v>
      </c>
      <c r="B27" s="19" t="s">
        <v>28</v>
      </c>
      <c r="C27" s="75"/>
      <c r="D27" s="75">
        <f>C27+'[10]BS01.TT61.TH'!C26</f>
        <v>4413020000</v>
      </c>
      <c r="E27" s="76">
        <f aca="true" t="shared" si="7" ref="E27:E32">SUM(G27,I27,K27)</f>
        <v>0</v>
      </c>
      <c r="F27" s="75">
        <f>E27+'[10]BS01.TT61.TH'!D26</f>
        <v>4413020000</v>
      </c>
      <c r="G27" s="76"/>
      <c r="H27" s="75">
        <f>G27+'[10]BS01.TT61.TH'!E26</f>
        <v>4413020000</v>
      </c>
      <c r="I27" s="76"/>
      <c r="J27" s="75">
        <v>0</v>
      </c>
      <c r="K27" s="76"/>
      <c r="L27" s="75">
        <v>0</v>
      </c>
    </row>
    <row r="28" spans="1:12" ht="13.5" customHeight="1">
      <c r="A28" s="33" t="s">
        <v>48</v>
      </c>
      <c r="B28" s="20" t="s">
        <v>29</v>
      </c>
      <c r="C28" s="75"/>
      <c r="D28" s="75">
        <f>C28+'[10]BS01.TT61.TH'!C27</f>
        <v>250000</v>
      </c>
      <c r="E28" s="76">
        <f t="shared" si="7"/>
        <v>0</v>
      </c>
      <c r="F28" s="75">
        <f>E28+'[10]BS01.TT61.TH'!D27</f>
        <v>250000</v>
      </c>
      <c r="G28" s="76"/>
      <c r="H28" s="75">
        <f>G28+'[10]BS01.TT61.TH'!E27</f>
        <v>250000</v>
      </c>
      <c r="I28" s="76"/>
      <c r="J28" s="75">
        <v>0</v>
      </c>
      <c r="K28" s="76"/>
      <c r="L28" s="75">
        <v>0</v>
      </c>
    </row>
    <row r="29" spans="1:12" ht="13.5" customHeight="1">
      <c r="A29" s="33" t="s">
        <v>49</v>
      </c>
      <c r="B29" s="19" t="s">
        <v>30</v>
      </c>
      <c r="C29" s="75"/>
      <c r="D29" s="75">
        <f>C29+'[10]BS01.TT61.TH'!C28</f>
        <v>90000000</v>
      </c>
      <c r="E29" s="76">
        <f t="shared" si="7"/>
        <v>0</v>
      </c>
      <c r="F29" s="75">
        <f>E29+'[10]BS01.TT61.TH'!D28</f>
        <v>90000000</v>
      </c>
      <c r="G29" s="76"/>
      <c r="H29" s="75">
        <f>G29+'[10]BS01.TT61.TH'!E28</f>
        <v>90000000</v>
      </c>
      <c r="I29" s="76"/>
      <c r="J29" s="75">
        <v>0</v>
      </c>
      <c r="K29" s="76"/>
      <c r="L29" s="75">
        <v>0</v>
      </c>
    </row>
    <row r="30" spans="1:12" ht="13.5" customHeight="1">
      <c r="A30" s="33" t="s">
        <v>50</v>
      </c>
      <c r="B30" s="20" t="s">
        <v>31</v>
      </c>
      <c r="C30" s="75"/>
      <c r="D30" s="75">
        <f>C30+'[10]BS01.TT61.TH'!C29</f>
        <v>2000000</v>
      </c>
      <c r="E30" s="76">
        <f t="shared" si="7"/>
        <v>0</v>
      </c>
      <c r="F30" s="75">
        <f>E30+'[10]BS01.TT61.TH'!D29</f>
        <v>2000000</v>
      </c>
      <c r="G30" s="76"/>
      <c r="H30" s="75">
        <f>G30+'[10]BS01.TT61.TH'!E29</f>
        <v>2000000</v>
      </c>
      <c r="I30" s="76"/>
      <c r="J30" s="75">
        <v>0</v>
      </c>
      <c r="K30" s="76"/>
      <c r="L30" s="75">
        <v>0</v>
      </c>
    </row>
    <row r="31" spans="1:12" ht="13.5" customHeight="1">
      <c r="A31" s="33" t="s">
        <v>51</v>
      </c>
      <c r="B31" s="20" t="s">
        <v>32</v>
      </c>
      <c r="C31" s="75"/>
      <c r="D31" s="75">
        <f>C31+'[10]BS01.TT61.TH'!C30</f>
        <v>2800000</v>
      </c>
      <c r="E31" s="76">
        <f t="shared" si="7"/>
        <v>0</v>
      </c>
      <c r="F31" s="75">
        <v>0</v>
      </c>
      <c r="G31" s="76"/>
      <c r="H31" s="75">
        <f>G31+'[10]BS01.TT61.TH'!E30</f>
        <v>2800000</v>
      </c>
      <c r="I31" s="76"/>
      <c r="J31" s="75">
        <v>0</v>
      </c>
      <c r="K31" s="76"/>
      <c r="L31" s="75">
        <v>0</v>
      </c>
    </row>
    <row r="32" spans="1:12" ht="13.5" customHeight="1">
      <c r="A32" s="33" t="s">
        <v>90</v>
      </c>
      <c r="B32" s="20" t="s">
        <v>91</v>
      </c>
      <c r="C32" s="76"/>
      <c r="D32" s="75">
        <f>C32+'[10]BS01.TT61.TH'!C31</f>
        <v>192720000</v>
      </c>
      <c r="E32" s="76">
        <f t="shared" si="7"/>
        <v>0</v>
      </c>
      <c r="F32" s="75">
        <f>E32+'[10]BS01.TT61.TH'!D31</f>
        <v>192720000</v>
      </c>
      <c r="G32" s="76"/>
      <c r="H32" s="75">
        <v>0</v>
      </c>
      <c r="I32" s="76"/>
      <c r="J32" s="75">
        <v>0</v>
      </c>
      <c r="K32" s="76"/>
      <c r="L32" s="75">
        <f>K32+'[10]BS01.TT61.TH'!G31</f>
        <v>192720000</v>
      </c>
    </row>
    <row r="33" spans="1:12" ht="13.5" customHeight="1">
      <c r="A33" s="30" t="s">
        <v>11</v>
      </c>
      <c r="B33" s="31" t="s">
        <v>33</v>
      </c>
      <c r="C33" s="74">
        <f aca="true" t="shared" si="8" ref="C33:L33">SUM(C34:C37)</f>
        <v>0</v>
      </c>
      <c r="D33" s="74">
        <f t="shared" si="8"/>
        <v>71693000</v>
      </c>
      <c r="E33" s="74">
        <f t="shared" si="8"/>
        <v>0</v>
      </c>
      <c r="F33" s="74">
        <f t="shared" si="8"/>
        <v>49593000</v>
      </c>
      <c r="G33" s="74">
        <f t="shared" si="8"/>
        <v>0</v>
      </c>
      <c r="H33" s="74">
        <f t="shared" si="8"/>
        <v>22100000</v>
      </c>
      <c r="I33" s="74">
        <f t="shared" si="8"/>
        <v>0</v>
      </c>
      <c r="J33" s="74">
        <f t="shared" si="8"/>
        <v>0</v>
      </c>
      <c r="K33" s="74">
        <f t="shared" si="8"/>
        <v>0</v>
      </c>
      <c r="L33" s="74">
        <f t="shared" si="8"/>
        <v>49593000</v>
      </c>
    </row>
    <row r="34" spans="1:12" ht="13.5" customHeight="1">
      <c r="A34" s="33" t="s">
        <v>47</v>
      </c>
      <c r="B34" s="20" t="s">
        <v>34</v>
      </c>
      <c r="C34" s="75"/>
      <c r="D34" s="75">
        <f>C34+'[10]BS01.TT61.TH'!C33</f>
        <v>0</v>
      </c>
      <c r="E34" s="76">
        <f>SUM(G34,I34,K34)</f>
        <v>0</v>
      </c>
      <c r="F34" s="75">
        <f>E34+'[10]BS01.TT61.TH'!D33</f>
        <v>0</v>
      </c>
      <c r="G34" s="76"/>
      <c r="H34" s="75">
        <f>G34+'[10]BS01.TT61.TH'!E33</f>
        <v>0</v>
      </c>
      <c r="I34" s="76"/>
      <c r="J34" s="75">
        <v>0</v>
      </c>
      <c r="K34" s="76"/>
      <c r="L34" s="75">
        <v>0</v>
      </c>
    </row>
    <row r="35" spans="1:12" ht="13.5" customHeight="1">
      <c r="A35" s="33" t="s">
        <v>52</v>
      </c>
      <c r="B35" s="20" t="s">
        <v>35</v>
      </c>
      <c r="C35" s="75"/>
      <c r="D35" s="75">
        <f>C35+'[10]BS01.TT61.TH'!C34</f>
        <v>0</v>
      </c>
      <c r="E35" s="76">
        <f>SUM(G35,I35,K35)</f>
        <v>0</v>
      </c>
      <c r="F35" s="75">
        <f>E35+'[10]BS01.TT61.TH'!D34</f>
        <v>0</v>
      </c>
      <c r="G35" s="76"/>
      <c r="H35" s="75">
        <f>G35+'[10]BS01.TT61.TH'!E34</f>
        <v>0</v>
      </c>
      <c r="I35" s="76"/>
      <c r="J35" s="75">
        <v>0</v>
      </c>
      <c r="K35" s="76"/>
      <c r="L35" s="75">
        <v>0</v>
      </c>
    </row>
    <row r="36" spans="1:12" ht="13.5" customHeight="1">
      <c r="A36" s="33" t="s">
        <v>53</v>
      </c>
      <c r="B36" s="20" t="s">
        <v>36</v>
      </c>
      <c r="C36" s="75"/>
      <c r="D36" s="75">
        <f>C36+'[10]BS01.TT61.TH'!C35</f>
        <v>22100000</v>
      </c>
      <c r="E36" s="76">
        <f>SUM(G36,I36,K36)</f>
        <v>0</v>
      </c>
      <c r="F36" s="75">
        <v>0</v>
      </c>
      <c r="G36" s="76"/>
      <c r="H36" s="75">
        <f>G36+'[10]BS01.TT61.TH'!E35</f>
        <v>22100000</v>
      </c>
      <c r="I36" s="76"/>
      <c r="J36" s="75">
        <v>0</v>
      </c>
      <c r="K36" s="76"/>
      <c r="L36" s="75">
        <v>0</v>
      </c>
    </row>
    <row r="37" spans="1:12" ht="13.5" customHeight="1">
      <c r="A37" s="33" t="s">
        <v>93</v>
      </c>
      <c r="B37" s="20" t="s">
        <v>92</v>
      </c>
      <c r="C37" s="76"/>
      <c r="D37" s="75">
        <f>C37+'[10]BS01.TT61.TH'!C36</f>
        <v>49593000</v>
      </c>
      <c r="E37" s="76">
        <f>SUM(G37,I37,K37)</f>
        <v>0</v>
      </c>
      <c r="F37" s="75">
        <f>E37+'[10]BS01.TT61.TH'!D36</f>
        <v>49593000</v>
      </c>
      <c r="G37" s="76"/>
      <c r="H37" s="75">
        <v>0</v>
      </c>
      <c r="I37" s="76"/>
      <c r="J37" s="75">
        <v>0</v>
      </c>
      <c r="K37" s="76"/>
      <c r="L37" s="75">
        <f>K37+'[10]BS01.TT61.TH'!G36</f>
        <v>49593000</v>
      </c>
    </row>
    <row r="38" spans="1:12" s="4" customFormat="1" ht="13.5" customHeight="1">
      <c r="A38" s="30">
        <v>3</v>
      </c>
      <c r="B38" s="31" t="s">
        <v>54</v>
      </c>
      <c r="C38" s="74">
        <f aca="true" t="shared" si="9" ref="C38:L38">SUM(C39,C50)</f>
        <v>0</v>
      </c>
      <c r="D38" s="74">
        <f t="shared" si="9"/>
        <v>3448197000</v>
      </c>
      <c r="E38" s="74">
        <f t="shared" si="9"/>
        <v>0</v>
      </c>
      <c r="F38" s="74">
        <f t="shared" si="9"/>
        <v>3448197000</v>
      </c>
      <c r="G38" s="74">
        <f t="shared" si="9"/>
        <v>0</v>
      </c>
      <c r="H38" s="74">
        <f t="shared" si="9"/>
        <v>3001860000</v>
      </c>
      <c r="I38" s="74">
        <f t="shared" si="9"/>
        <v>0</v>
      </c>
      <c r="J38" s="74">
        <f t="shared" si="9"/>
        <v>0</v>
      </c>
      <c r="K38" s="74">
        <f t="shared" si="9"/>
        <v>0</v>
      </c>
      <c r="L38" s="74">
        <f t="shared" si="9"/>
        <v>446337000</v>
      </c>
    </row>
    <row r="39" spans="1:12" s="4" customFormat="1" ht="13.5" customHeight="1">
      <c r="A39" s="30" t="s">
        <v>12</v>
      </c>
      <c r="B39" s="31" t="s">
        <v>55</v>
      </c>
      <c r="C39" s="74">
        <f aca="true" t="shared" si="10" ref="C39:L39">SUM(C40,C45)</f>
        <v>0</v>
      </c>
      <c r="D39" s="74">
        <f t="shared" si="10"/>
        <v>3448197000</v>
      </c>
      <c r="E39" s="74">
        <f t="shared" si="10"/>
        <v>0</v>
      </c>
      <c r="F39" s="74">
        <f t="shared" si="10"/>
        <v>3448197000</v>
      </c>
      <c r="G39" s="74">
        <f t="shared" si="10"/>
        <v>0</v>
      </c>
      <c r="H39" s="74">
        <f t="shared" si="10"/>
        <v>3001860000</v>
      </c>
      <c r="I39" s="74">
        <f t="shared" si="10"/>
        <v>0</v>
      </c>
      <c r="J39" s="74">
        <f t="shared" si="10"/>
        <v>0</v>
      </c>
      <c r="K39" s="74">
        <f t="shared" si="10"/>
        <v>0</v>
      </c>
      <c r="L39" s="74">
        <f t="shared" si="10"/>
        <v>446337000</v>
      </c>
    </row>
    <row r="40" spans="1:12" s="21" customFormat="1" ht="13.5" customHeight="1">
      <c r="A40" s="35" t="s">
        <v>56</v>
      </c>
      <c r="B40" s="36" t="s">
        <v>62</v>
      </c>
      <c r="C40" s="77">
        <f aca="true" t="shared" si="11" ref="C40:L40">SUM(C41:C44)</f>
        <v>0</v>
      </c>
      <c r="D40" s="77">
        <f t="shared" si="11"/>
        <v>446337000</v>
      </c>
      <c r="E40" s="77">
        <f t="shared" si="11"/>
        <v>0</v>
      </c>
      <c r="F40" s="77">
        <f t="shared" si="11"/>
        <v>446337000</v>
      </c>
      <c r="G40" s="77">
        <f t="shared" si="11"/>
        <v>0</v>
      </c>
      <c r="H40" s="77">
        <f t="shared" si="11"/>
        <v>0</v>
      </c>
      <c r="I40" s="77">
        <f t="shared" si="11"/>
        <v>0</v>
      </c>
      <c r="J40" s="77">
        <f t="shared" si="11"/>
        <v>0</v>
      </c>
      <c r="K40" s="77">
        <f t="shared" si="11"/>
        <v>0</v>
      </c>
      <c r="L40" s="77">
        <f t="shared" si="11"/>
        <v>446337000</v>
      </c>
    </row>
    <row r="41" spans="1:12" ht="13.5" customHeight="1">
      <c r="A41" s="33" t="s">
        <v>4</v>
      </c>
      <c r="B41" s="38" t="s">
        <v>57</v>
      </c>
      <c r="C41" s="76"/>
      <c r="D41" s="75">
        <f>C41+'[10]BS01.TT61.TH'!C40</f>
        <v>36000000</v>
      </c>
      <c r="E41" s="76">
        <f>SUM(G41,I41,K41)</f>
        <v>0</v>
      </c>
      <c r="F41" s="75">
        <f>E41+'[10]BS01.TT61.TH'!D40</f>
        <v>36000000</v>
      </c>
      <c r="G41" s="76"/>
      <c r="H41" s="75">
        <v>0</v>
      </c>
      <c r="I41" s="76"/>
      <c r="J41" s="75">
        <v>0</v>
      </c>
      <c r="K41" s="76"/>
      <c r="L41" s="75">
        <f>K41+'[10]BS01.TT61.TH'!G40</f>
        <v>36000000</v>
      </c>
    </row>
    <row r="42" spans="1:12" ht="13.5" customHeight="1">
      <c r="A42" s="33" t="s">
        <v>5</v>
      </c>
      <c r="B42" s="38" t="s">
        <v>58</v>
      </c>
      <c r="C42" s="76"/>
      <c r="D42" s="75">
        <f>C42+'[10]BS01.TT61.TH'!C41</f>
        <v>286337000</v>
      </c>
      <c r="E42" s="76">
        <f>SUM(G42,I42,K42)</f>
        <v>0</v>
      </c>
      <c r="F42" s="75">
        <f>E42+'[10]BS01.TT61.TH'!D41</f>
        <v>286337000</v>
      </c>
      <c r="G42" s="76"/>
      <c r="H42" s="75">
        <v>0</v>
      </c>
      <c r="I42" s="76"/>
      <c r="J42" s="75">
        <v>0</v>
      </c>
      <c r="K42" s="76"/>
      <c r="L42" s="75">
        <f>K42+'[10]BS01.TT61.TH'!G41</f>
        <v>286337000</v>
      </c>
    </row>
    <row r="43" spans="1:12" ht="13.5" customHeight="1">
      <c r="A43" s="33" t="s">
        <v>6</v>
      </c>
      <c r="B43" s="38" t="s">
        <v>59</v>
      </c>
      <c r="C43" s="76"/>
      <c r="D43" s="75">
        <f>C43+'[10]BS01.TT61.TH'!C42</f>
        <v>118000000</v>
      </c>
      <c r="E43" s="76">
        <f>SUM(G43,I43,K43)</f>
        <v>0</v>
      </c>
      <c r="F43" s="75">
        <f>E43+'[10]BS01.TT61.TH'!D42</f>
        <v>118000000</v>
      </c>
      <c r="G43" s="76"/>
      <c r="H43" s="75">
        <v>0</v>
      </c>
      <c r="I43" s="76"/>
      <c r="J43" s="75">
        <v>0</v>
      </c>
      <c r="K43" s="76"/>
      <c r="L43" s="75">
        <f>K43+'[10]BS01.TT61.TH'!G42</f>
        <v>118000000</v>
      </c>
    </row>
    <row r="44" spans="1:12" ht="13.5" customHeight="1">
      <c r="A44" s="33" t="s">
        <v>17</v>
      </c>
      <c r="B44" s="38" t="s">
        <v>18</v>
      </c>
      <c r="C44" s="76"/>
      <c r="D44" s="75">
        <f>C44+'[10]BS01.TT61.TH'!C43</f>
        <v>6000000</v>
      </c>
      <c r="E44" s="76">
        <f>SUM(G44,I44,K44)</f>
        <v>0</v>
      </c>
      <c r="F44" s="75">
        <f>E44+'[10]BS01.TT61.TH'!D43</f>
        <v>6000000</v>
      </c>
      <c r="G44" s="76"/>
      <c r="H44" s="75">
        <v>0</v>
      </c>
      <c r="I44" s="76"/>
      <c r="J44" s="75">
        <v>0</v>
      </c>
      <c r="K44" s="76"/>
      <c r="L44" s="75">
        <f>K44+'[10]BS01.TT61.TH'!G43</f>
        <v>6000000</v>
      </c>
    </row>
    <row r="45" spans="1:12" ht="13.5" customHeight="1">
      <c r="A45" s="39" t="s">
        <v>60</v>
      </c>
      <c r="B45" s="36" t="s">
        <v>63</v>
      </c>
      <c r="C45" s="77">
        <f aca="true" t="shared" si="12" ref="C45:L45">SUM(C46:C49)</f>
        <v>0</v>
      </c>
      <c r="D45" s="77">
        <f t="shared" si="12"/>
        <v>3001860000</v>
      </c>
      <c r="E45" s="77">
        <f t="shared" si="12"/>
        <v>0</v>
      </c>
      <c r="F45" s="77">
        <f t="shared" si="12"/>
        <v>3001860000</v>
      </c>
      <c r="G45" s="77">
        <f t="shared" si="12"/>
        <v>0</v>
      </c>
      <c r="H45" s="77">
        <f t="shared" si="12"/>
        <v>3001860000</v>
      </c>
      <c r="I45" s="77">
        <f t="shared" si="12"/>
        <v>0</v>
      </c>
      <c r="J45" s="77">
        <f t="shared" si="12"/>
        <v>0</v>
      </c>
      <c r="K45" s="77">
        <f t="shared" si="12"/>
        <v>0</v>
      </c>
      <c r="L45" s="77">
        <f t="shared" si="12"/>
        <v>0</v>
      </c>
    </row>
    <row r="46" spans="1:12" ht="13.5" customHeight="1">
      <c r="A46" s="33" t="s">
        <v>4</v>
      </c>
      <c r="B46" s="38" t="s">
        <v>57</v>
      </c>
      <c r="C46" s="76"/>
      <c r="D46" s="75">
        <f>C46+'[10]BS01.TT61.TH'!C45</f>
        <v>195563727</v>
      </c>
      <c r="E46" s="76">
        <f>SUM(G46,I46,K46)</f>
        <v>0</v>
      </c>
      <c r="F46" s="75">
        <f>E46+'[10]BS01.TT61.TH'!D45</f>
        <v>195563727</v>
      </c>
      <c r="G46" s="76"/>
      <c r="H46" s="75">
        <f>G46+'[10]BS01.TT61.TH'!E45</f>
        <v>195563727</v>
      </c>
      <c r="I46" s="76"/>
      <c r="J46" s="75">
        <v>0</v>
      </c>
      <c r="K46" s="76"/>
      <c r="L46" s="75">
        <v>0</v>
      </c>
    </row>
    <row r="47" spans="1:12" ht="13.5" customHeight="1">
      <c r="A47" s="33" t="s">
        <v>5</v>
      </c>
      <c r="B47" s="38" t="s">
        <v>58</v>
      </c>
      <c r="C47" s="76"/>
      <c r="D47" s="75">
        <f>C47+'[10]BS01.TT61.TH'!C46</f>
        <v>2689296273</v>
      </c>
      <c r="E47" s="76">
        <f>SUM(G47,I47,K47)</f>
        <v>0</v>
      </c>
      <c r="F47" s="75">
        <f>E47+'[10]BS01.TT61.TH'!D46</f>
        <v>2689296273</v>
      </c>
      <c r="G47" s="76"/>
      <c r="H47" s="75">
        <f>G47+'[10]BS01.TT61.TH'!E46</f>
        <v>2689296273</v>
      </c>
      <c r="I47" s="76"/>
      <c r="J47" s="75">
        <v>0</v>
      </c>
      <c r="K47" s="76"/>
      <c r="L47" s="75">
        <v>0</v>
      </c>
    </row>
    <row r="48" spans="1:12" ht="13.5" customHeight="1">
      <c r="A48" s="33" t="s">
        <v>6</v>
      </c>
      <c r="B48" s="38" t="s">
        <v>59</v>
      </c>
      <c r="C48" s="76"/>
      <c r="D48" s="75">
        <f>C48+'[10]BS01.TT61.TH'!C47</f>
        <v>97000000</v>
      </c>
      <c r="E48" s="76">
        <f>SUM(G48,I48,K48)</f>
        <v>0</v>
      </c>
      <c r="F48" s="75">
        <f>E48+'[10]BS01.TT61.TH'!D47</f>
        <v>97000000</v>
      </c>
      <c r="G48" s="76"/>
      <c r="H48" s="75">
        <f>G48+'[10]BS01.TT61.TH'!E47</f>
        <v>97000000</v>
      </c>
      <c r="I48" s="76"/>
      <c r="J48" s="75">
        <v>0</v>
      </c>
      <c r="K48" s="76"/>
      <c r="L48" s="75">
        <v>0</v>
      </c>
    </row>
    <row r="49" spans="1:12" ht="13.5" customHeight="1">
      <c r="A49" s="33" t="s">
        <v>17</v>
      </c>
      <c r="B49" s="38" t="s">
        <v>18</v>
      </c>
      <c r="C49" s="76"/>
      <c r="D49" s="75">
        <f>C49+'[10]BS01.TT61.TH'!C48</f>
        <v>20000000</v>
      </c>
      <c r="E49" s="76">
        <f>SUM(G49,I49,K49)</f>
        <v>0</v>
      </c>
      <c r="F49" s="75">
        <f>E49+'[10]BS01.TT61.TH'!D48</f>
        <v>20000000</v>
      </c>
      <c r="G49" s="76"/>
      <c r="H49" s="75">
        <f>G49+'[10]BS01.TT61.TH'!E48</f>
        <v>20000000</v>
      </c>
      <c r="I49" s="76"/>
      <c r="J49" s="75">
        <v>0</v>
      </c>
      <c r="K49" s="76"/>
      <c r="L49" s="75">
        <v>0</v>
      </c>
    </row>
    <row r="50" spans="1:12" s="4" customFormat="1" ht="13.5" customHeight="1">
      <c r="A50" s="30" t="s">
        <v>13</v>
      </c>
      <c r="B50" s="31" t="s">
        <v>61</v>
      </c>
      <c r="C50" s="74">
        <f>SUM(C51,C56)</f>
        <v>0</v>
      </c>
      <c r="D50" s="74">
        <f>SUM(D51,D56)</f>
        <v>0</v>
      </c>
      <c r="E50" s="74">
        <f aca="true" t="shared" si="13" ref="E50:E56">SUM(G50:K50)</f>
        <v>0</v>
      </c>
      <c r="F50" s="74">
        <f aca="true" t="shared" si="14" ref="F50:L50">SUM(F51,F56)</f>
        <v>0</v>
      </c>
      <c r="G50" s="74">
        <f t="shared" si="14"/>
        <v>0</v>
      </c>
      <c r="H50" s="74">
        <f t="shared" si="14"/>
        <v>0</v>
      </c>
      <c r="I50" s="74">
        <f t="shared" si="14"/>
        <v>0</v>
      </c>
      <c r="J50" s="74">
        <f t="shared" si="14"/>
        <v>0</v>
      </c>
      <c r="K50" s="74">
        <f t="shared" si="14"/>
        <v>0</v>
      </c>
      <c r="L50" s="74">
        <f t="shared" si="14"/>
        <v>0</v>
      </c>
    </row>
    <row r="51" spans="1:12" s="21" customFormat="1" ht="13.5" customHeight="1">
      <c r="A51" s="35" t="s">
        <v>15</v>
      </c>
      <c r="B51" s="36" t="s">
        <v>62</v>
      </c>
      <c r="C51" s="77">
        <f>SUM(C52:C55)</f>
        <v>0</v>
      </c>
      <c r="D51" s="77">
        <f>SUM(D52:D55)</f>
        <v>0</v>
      </c>
      <c r="E51" s="77">
        <f t="shared" si="13"/>
        <v>0</v>
      </c>
      <c r="F51" s="77">
        <f aca="true" t="shared" si="15" ref="F51:L51">SUM(F52:F55)</f>
        <v>0</v>
      </c>
      <c r="G51" s="77">
        <f t="shared" si="15"/>
        <v>0</v>
      </c>
      <c r="H51" s="77">
        <f t="shared" si="15"/>
        <v>0</v>
      </c>
      <c r="I51" s="77">
        <f t="shared" si="15"/>
        <v>0</v>
      </c>
      <c r="J51" s="77">
        <f t="shared" si="15"/>
        <v>0</v>
      </c>
      <c r="K51" s="77">
        <f t="shared" si="15"/>
        <v>0</v>
      </c>
      <c r="L51" s="77">
        <f t="shared" si="15"/>
        <v>0</v>
      </c>
    </row>
    <row r="52" spans="1:12" ht="13.5" customHeight="1">
      <c r="A52" s="33" t="s">
        <v>4</v>
      </c>
      <c r="B52" s="38" t="s">
        <v>57</v>
      </c>
      <c r="C52" s="76">
        <f>E52</f>
        <v>0</v>
      </c>
      <c r="D52" s="75">
        <f>C52+'[10]BS01.TT61.TH'!C51</f>
        <v>0</v>
      </c>
      <c r="E52" s="76">
        <f>SUM(G52,I52,K52)</f>
        <v>0</v>
      </c>
      <c r="F52" s="75">
        <f>E52+'[10]BS01.TT61.TH'!D51</f>
        <v>0</v>
      </c>
      <c r="G52" s="76"/>
      <c r="H52" s="75">
        <v>0</v>
      </c>
      <c r="I52" s="76"/>
      <c r="J52" s="75">
        <v>0</v>
      </c>
      <c r="K52" s="76"/>
      <c r="L52" s="75">
        <v>0</v>
      </c>
    </row>
    <row r="53" spans="1:12" ht="13.5" customHeight="1">
      <c r="A53" s="33" t="s">
        <v>5</v>
      </c>
      <c r="B53" s="38" t="s">
        <v>58</v>
      </c>
      <c r="C53" s="76">
        <f>E53</f>
        <v>0</v>
      </c>
      <c r="D53" s="75">
        <f>C53+'[10]BS01.TT61.TH'!C52</f>
        <v>0</v>
      </c>
      <c r="E53" s="76">
        <f>SUM(G53,I53,K53)</f>
        <v>0</v>
      </c>
      <c r="F53" s="75">
        <f>E53+'[10]BS01.TT61.TH'!D52</f>
        <v>0</v>
      </c>
      <c r="G53" s="76"/>
      <c r="H53" s="75">
        <v>0</v>
      </c>
      <c r="I53" s="76"/>
      <c r="J53" s="75">
        <v>0</v>
      </c>
      <c r="K53" s="76"/>
      <c r="L53" s="75">
        <v>0</v>
      </c>
    </row>
    <row r="54" spans="1:12" ht="13.5" customHeight="1">
      <c r="A54" s="33" t="s">
        <v>6</v>
      </c>
      <c r="B54" s="38" t="s">
        <v>59</v>
      </c>
      <c r="C54" s="76">
        <f>E54</f>
        <v>0</v>
      </c>
      <c r="D54" s="75">
        <f>C54+'[10]BS01.TT61.TH'!C53</f>
        <v>0</v>
      </c>
      <c r="E54" s="76">
        <f>SUM(G54,I54,K54)</f>
        <v>0</v>
      </c>
      <c r="F54" s="75">
        <f>E54+'[10]BS01.TT61.TH'!D53</f>
        <v>0</v>
      </c>
      <c r="G54" s="76"/>
      <c r="H54" s="75">
        <v>0</v>
      </c>
      <c r="I54" s="76"/>
      <c r="J54" s="75">
        <v>0</v>
      </c>
      <c r="K54" s="76"/>
      <c r="L54" s="75">
        <v>0</v>
      </c>
    </row>
    <row r="55" spans="1:12" ht="13.5" customHeight="1">
      <c r="A55" s="33" t="s">
        <v>17</v>
      </c>
      <c r="B55" s="38" t="s">
        <v>18</v>
      </c>
      <c r="C55" s="76">
        <f>E55</f>
        <v>0</v>
      </c>
      <c r="D55" s="75">
        <f>C55+'[10]BS01.TT61.TH'!C54</f>
        <v>0</v>
      </c>
      <c r="E55" s="76">
        <f>SUM(G55,I55,K55)</f>
        <v>0</v>
      </c>
      <c r="F55" s="75">
        <f>E55+'[10]BS01.TT61.TH'!D54</f>
        <v>0</v>
      </c>
      <c r="G55" s="76"/>
      <c r="H55" s="75">
        <v>0</v>
      </c>
      <c r="I55" s="76"/>
      <c r="J55" s="75">
        <v>0</v>
      </c>
      <c r="K55" s="76"/>
      <c r="L55" s="75">
        <v>0</v>
      </c>
    </row>
    <row r="56" spans="1:12" s="21" customFormat="1" ht="13.5" customHeight="1">
      <c r="A56" s="35" t="s">
        <v>16</v>
      </c>
      <c r="B56" s="36" t="s">
        <v>63</v>
      </c>
      <c r="C56" s="77">
        <f>SUM(C57:C60)</f>
        <v>0</v>
      </c>
      <c r="D56" s="77">
        <f>SUM(D57:D60)</f>
        <v>0</v>
      </c>
      <c r="E56" s="77">
        <f t="shared" si="13"/>
        <v>0</v>
      </c>
      <c r="F56" s="77">
        <f aca="true" t="shared" si="16" ref="F56:L56">SUM(F57:F60)</f>
        <v>0</v>
      </c>
      <c r="G56" s="77">
        <f t="shared" si="16"/>
        <v>0</v>
      </c>
      <c r="H56" s="77">
        <f t="shared" si="16"/>
        <v>0</v>
      </c>
      <c r="I56" s="77">
        <f t="shared" si="16"/>
        <v>0</v>
      </c>
      <c r="J56" s="77">
        <f t="shared" si="16"/>
        <v>0</v>
      </c>
      <c r="K56" s="77">
        <f t="shared" si="16"/>
        <v>0</v>
      </c>
      <c r="L56" s="77">
        <f t="shared" si="16"/>
        <v>0</v>
      </c>
    </row>
    <row r="57" spans="1:12" ht="13.5" customHeight="1">
      <c r="A57" s="33" t="s">
        <v>4</v>
      </c>
      <c r="B57" s="38" t="s">
        <v>57</v>
      </c>
      <c r="C57" s="76">
        <f>E57</f>
        <v>0</v>
      </c>
      <c r="D57" s="75">
        <f>C57+'[10]BS01.TT61.TH'!C56</f>
        <v>0</v>
      </c>
      <c r="E57" s="76">
        <f>SUM(G57,I57,K57)</f>
        <v>0</v>
      </c>
      <c r="F57" s="75">
        <f>E57+'[10]BS01.TT61.TH'!D56</f>
        <v>0</v>
      </c>
      <c r="G57" s="76"/>
      <c r="H57" s="75">
        <v>0</v>
      </c>
      <c r="I57" s="76"/>
      <c r="J57" s="75">
        <v>0</v>
      </c>
      <c r="K57" s="76"/>
      <c r="L57" s="75">
        <v>0</v>
      </c>
    </row>
    <row r="58" spans="1:12" ht="13.5" customHeight="1">
      <c r="A58" s="33" t="s">
        <v>5</v>
      </c>
      <c r="B58" s="38" t="s">
        <v>58</v>
      </c>
      <c r="C58" s="76">
        <f>E58</f>
        <v>0</v>
      </c>
      <c r="D58" s="75">
        <f>C58+'[10]BS01.TT61.TH'!C57</f>
        <v>0</v>
      </c>
      <c r="E58" s="76">
        <f>SUM(G58,I58,K58)</f>
        <v>0</v>
      </c>
      <c r="F58" s="75">
        <f>E58+'[10]BS01.TT61.TH'!D57</f>
        <v>0</v>
      </c>
      <c r="G58" s="76"/>
      <c r="H58" s="75">
        <v>0</v>
      </c>
      <c r="I58" s="76"/>
      <c r="J58" s="75">
        <v>0</v>
      </c>
      <c r="K58" s="76"/>
      <c r="L58" s="75">
        <v>0</v>
      </c>
    </row>
    <row r="59" spans="1:12" ht="13.5" customHeight="1">
      <c r="A59" s="33" t="s">
        <v>6</v>
      </c>
      <c r="B59" s="38" t="s">
        <v>59</v>
      </c>
      <c r="C59" s="76">
        <f>E59</f>
        <v>0</v>
      </c>
      <c r="D59" s="75">
        <f>C59+'[10]BS01.TT61.TH'!C58</f>
        <v>0</v>
      </c>
      <c r="E59" s="76">
        <f>SUM(G59,I59,K59)</f>
        <v>0</v>
      </c>
      <c r="F59" s="75">
        <f>E59+'[10]BS01.TT61.TH'!D58</f>
        <v>0</v>
      </c>
      <c r="G59" s="76"/>
      <c r="H59" s="75">
        <v>0</v>
      </c>
      <c r="I59" s="76"/>
      <c r="J59" s="75">
        <v>0</v>
      </c>
      <c r="K59" s="76"/>
      <c r="L59" s="75">
        <v>0</v>
      </c>
    </row>
    <row r="60" spans="1:12" ht="13.5" customHeight="1">
      <c r="A60" s="33" t="s">
        <v>17</v>
      </c>
      <c r="B60" s="38" t="s">
        <v>18</v>
      </c>
      <c r="C60" s="76">
        <f>E60</f>
        <v>0</v>
      </c>
      <c r="D60" s="75">
        <f>C60+'[10]BS01.TT61.TH'!C59</f>
        <v>0</v>
      </c>
      <c r="E60" s="76">
        <f>SUM(G60,I60,K60)</f>
        <v>0</v>
      </c>
      <c r="F60" s="75">
        <f>E60+'[10]BS01.TT61.TH'!D59</f>
        <v>0</v>
      </c>
      <c r="G60" s="76"/>
      <c r="H60" s="75">
        <v>0</v>
      </c>
      <c r="I60" s="76"/>
      <c r="J60" s="75">
        <v>0</v>
      </c>
      <c r="K60" s="76"/>
      <c r="L60" s="75">
        <v>0</v>
      </c>
    </row>
    <row r="61" spans="1:12" ht="13.5" customHeight="1">
      <c r="A61" s="41" t="s">
        <v>1</v>
      </c>
      <c r="B61" s="42" t="s">
        <v>64</v>
      </c>
      <c r="C61" s="78">
        <f aca="true" t="shared" si="17" ref="C61:L61">SUM(C62,C80,C90,C92)</f>
        <v>616413583</v>
      </c>
      <c r="D61" s="78">
        <f t="shared" si="17"/>
        <v>25232013583</v>
      </c>
      <c r="E61" s="78">
        <f t="shared" si="17"/>
        <v>2556413583</v>
      </c>
      <c r="F61" s="78">
        <f t="shared" si="17"/>
        <v>27172013583</v>
      </c>
      <c r="G61" s="78">
        <f t="shared" si="17"/>
        <v>2361257752</v>
      </c>
      <c r="H61" s="78">
        <f t="shared" si="17"/>
        <v>18376057752</v>
      </c>
      <c r="I61" s="78">
        <f t="shared" si="17"/>
        <v>186022525</v>
      </c>
      <c r="J61" s="78">
        <f t="shared" si="17"/>
        <v>8130822525</v>
      </c>
      <c r="K61" s="78">
        <f t="shared" si="17"/>
        <v>9133306</v>
      </c>
      <c r="L61" s="78">
        <f t="shared" si="17"/>
        <v>665133306</v>
      </c>
    </row>
    <row r="62" spans="1:12" ht="13.5" customHeight="1">
      <c r="A62" s="30">
        <v>1</v>
      </c>
      <c r="B62" s="31" t="s">
        <v>61</v>
      </c>
      <c r="C62" s="74">
        <f aca="true" t="shared" si="18" ref="C62:L62">SUM(C63,C69)</f>
        <v>352706277</v>
      </c>
      <c r="D62" s="74">
        <f t="shared" si="18"/>
        <v>11233706277</v>
      </c>
      <c r="E62" s="74">
        <f t="shared" si="18"/>
        <v>352706277</v>
      </c>
      <c r="F62" s="74">
        <f t="shared" si="18"/>
        <v>11233706277</v>
      </c>
      <c r="G62" s="74">
        <f t="shared" si="18"/>
        <v>166683752</v>
      </c>
      <c r="H62" s="74">
        <f t="shared" si="18"/>
        <v>6631683752</v>
      </c>
      <c r="I62" s="74">
        <f t="shared" si="18"/>
        <v>186022525</v>
      </c>
      <c r="J62" s="74">
        <f t="shared" si="18"/>
        <v>4602022525</v>
      </c>
      <c r="K62" s="74">
        <f t="shared" si="18"/>
        <v>0</v>
      </c>
      <c r="L62" s="74">
        <f t="shared" si="18"/>
        <v>0</v>
      </c>
    </row>
    <row r="63" spans="1:12" ht="13.5" customHeight="1">
      <c r="A63" s="30" t="s">
        <v>8</v>
      </c>
      <c r="B63" s="36" t="s">
        <v>62</v>
      </c>
      <c r="C63" s="74">
        <f aca="true" t="shared" si="19" ref="C63:L63">SUM(C64:C68)</f>
        <v>235190668</v>
      </c>
      <c r="D63" s="74">
        <f t="shared" si="19"/>
        <v>8005190668</v>
      </c>
      <c r="E63" s="74">
        <f t="shared" si="19"/>
        <v>235190668</v>
      </c>
      <c r="F63" s="74">
        <f t="shared" si="19"/>
        <v>8005190668</v>
      </c>
      <c r="G63" s="74">
        <f t="shared" si="19"/>
        <v>49753752</v>
      </c>
      <c r="H63" s="74">
        <f t="shared" si="19"/>
        <v>3473753752</v>
      </c>
      <c r="I63" s="74">
        <f t="shared" si="19"/>
        <v>185436916</v>
      </c>
      <c r="J63" s="74">
        <f t="shared" si="19"/>
        <v>4531436916</v>
      </c>
      <c r="K63" s="74">
        <f t="shared" si="19"/>
        <v>0</v>
      </c>
      <c r="L63" s="74">
        <f t="shared" si="19"/>
        <v>0</v>
      </c>
    </row>
    <row r="64" spans="1:12" ht="13.5" customHeight="1">
      <c r="A64" s="91" t="s">
        <v>37</v>
      </c>
      <c r="B64" s="92" t="s">
        <v>57</v>
      </c>
      <c r="C64" s="93">
        <f>E64</f>
        <v>186883853</v>
      </c>
      <c r="D64" s="94">
        <f>C64+'[10]BS01.TT61.TH'!C63</f>
        <v>6067137663</v>
      </c>
      <c r="E64" s="93">
        <f>SUM(G64,I64,K64)</f>
        <v>186883853</v>
      </c>
      <c r="F64" s="94">
        <f>E64+'[10]BS01.TT61.TH'!D63</f>
        <v>6067137663</v>
      </c>
      <c r="G64" s="93">
        <v>8476291</v>
      </c>
      <c r="H64" s="94">
        <f>G64+'[10]BS01.TT61.TH'!E63</f>
        <v>2525644995</v>
      </c>
      <c r="I64" s="93">
        <v>178407562</v>
      </c>
      <c r="J64" s="94">
        <f>I64+'[10]BS01.TT61.TH'!F63</f>
        <v>3541492668</v>
      </c>
      <c r="K64" s="93"/>
      <c r="L64" s="94">
        <v>0</v>
      </c>
    </row>
    <row r="65" spans="1:12" ht="13.5" customHeight="1">
      <c r="A65" s="33" t="s">
        <v>38</v>
      </c>
      <c r="B65" s="38" t="s">
        <v>58</v>
      </c>
      <c r="C65" s="76"/>
      <c r="D65" s="75">
        <f>C65+'[10]BS01.TT61.TH'!C64</f>
        <v>1253746190</v>
      </c>
      <c r="E65" s="76">
        <f>SUM(G65,I65,K65)</f>
        <v>0</v>
      </c>
      <c r="F65" s="75">
        <f>E65+'[10]BS01.TT61.TH'!D64</f>
        <v>1253746190</v>
      </c>
      <c r="G65" s="76"/>
      <c r="H65" s="75">
        <f>G65+'[10]BS01.TT61.TH'!E64</f>
        <v>582831296</v>
      </c>
      <c r="I65" s="76"/>
      <c r="J65" s="75">
        <f>I65+'[10]BS01.TT61.TH'!F64</f>
        <v>670914894</v>
      </c>
      <c r="K65" s="76"/>
      <c r="L65" s="75">
        <v>0</v>
      </c>
    </row>
    <row r="66" spans="1:12" ht="13.5" customHeight="1">
      <c r="A66" s="33" t="s">
        <v>39</v>
      </c>
      <c r="B66" s="38" t="s">
        <v>59</v>
      </c>
      <c r="C66" s="76"/>
      <c r="D66" s="75">
        <f>C66+'[10]BS01.TT61.TH'!C65</f>
        <v>312000000</v>
      </c>
      <c r="E66" s="76">
        <f>SUM(G66,I66,K66)</f>
        <v>0</v>
      </c>
      <c r="F66" s="75">
        <f>E66+'[10]BS01.TT61.TH'!D65</f>
        <v>312000000</v>
      </c>
      <c r="G66" s="76"/>
      <c r="H66" s="75">
        <f>G66+'[10]BS01.TT61.TH'!E65</f>
        <v>153000000</v>
      </c>
      <c r="I66" s="76"/>
      <c r="J66" s="75">
        <f>I66+'[10]BS01.TT61.TH'!F65</f>
        <v>159000000</v>
      </c>
      <c r="K66" s="76"/>
      <c r="L66" s="75">
        <v>0</v>
      </c>
    </row>
    <row r="67" spans="1:12" ht="13.5" customHeight="1">
      <c r="A67" s="33" t="s">
        <v>40</v>
      </c>
      <c r="B67" s="38" t="s">
        <v>18</v>
      </c>
      <c r="C67" s="76"/>
      <c r="D67" s="75">
        <f>C67+'[10]BS01.TT61.TH'!C66</f>
        <v>140000000</v>
      </c>
      <c r="E67" s="76">
        <f>SUM(G67,I67,K67)</f>
        <v>0</v>
      </c>
      <c r="F67" s="75">
        <f>E67+'[10]BS01.TT61.TH'!D66</f>
        <v>140000000</v>
      </c>
      <c r="G67" s="76"/>
      <c r="H67" s="75">
        <f>G67+'[10]BS01.TT61.TH'!E66</f>
        <v>84000000</v>
      </c>
      <c r="I67" s="76"/>
      <c r="J67" s="75">
        <f>I67+'[10]BS01.TT61.TH'!F66</f>
        <v>56000000</v>
      </c>
      <c r="K67" s="76"/>
      <c r="L67" s="75">
        <v>0</v>
      </c>
    </row>
    <row r="68" spans="1:12" ht="13.5" customHeight="1">
      <c r="A68" s="91" t="s">
        <v>41</v>
      </c>
      <c r="B68" s="92" t="s">
        <v>72</v>
      </c>
      <c r="C68" s="93">
        <f>E68</f>
        <v>48306815</v>
      </c>
      <c r="D68" s="94">
        <f>C68+'[10]BS01.TT61.TH'!C67</f>
        <v>232306815</v>
      </c>
      <c r="E68" s="93">
        <f>SUM(G68,I68,K68)</f>
        <v>48306815</v>
      </c>
      <c r="F68" s="94">
        <f>E68+'[10]BS01.TT61.TH'!D67</f>
        <v>232306815</v>
      </c>
      <c r="G68" s="93">
        <v>41277461</v>
      </c>
      <c r="H68" s="94">
        <f>G68+'[10]BS01.TT61.TH'!E67</f>
        <v>128277461</v>
      </c>
      <c r="I68" s="93">
        <v>7029354</v>
      </c>
      <c r="J68" s="94">
        <f>I68+'[10]BS01.TT61.TH'!F67</f>
        <v>104029354</v>
      </c>
      <c r="K68" s="93"/>
      <c r="L68" s="94">
        <v>0</v>
      </c>
    </row>
    <row r="69" spans="1:12" ht="13.5" customHeight="1">
      <c r="A69" s="30">
        <v>1.2</v>
      </c>
      <c r="B69" s="36" t="s">
        <v>63</v>
      </c>
      <c r="C69" s="74">
        <f aca="true" t="shared" si="20" ref="C69:H69">SUM(C70:C79)</f>
        <v>117515609</v>
      </c>
      <c r="D69" s="74">
        <f t="shared" si="20"/>
        <v>3228515609</v>
      </c>
      <c r="E69" s="74">
        <f t="shared" si="20"/>
        <v>117515609</v>
      </c>
      <c r="F69" s="74">
        <f t="shared" si="20"/>
        <v>3228515609</v>
      </c>
      <c r="G69" s="74">
        <f>SUM(G70:G79)</f>
        <v>116930000</v>
      </c>
      <c r="H69" s="74">
        <f t="shared" si="20"/>
        <v>3157930000</v>
      </c>
      <c r="I69" s="74">
        <f>SUM(I70:I78)</f>
        <v>585609</v>
      </c>
      <c r="J69" s="74">
        <f>SUM(J70:J78)</f>
        <v>70585609</v>
      </c>
      <c r="K69" s="74">
        <f>SUM(K70:K78)</f>
        <v>0</v>
      </c>
      <c r="L69" s="74">
        <f>SUM(L70:L78)</f>
        <v>0</v>
      </c>
    </row>
    <row r="70" spans="1:12" ht="13.5" customHeight="1">
      <c r="A70" s="44" t="s">
        <v>42</v>
      </c>
      <c r="B70" s="38" t="s">
        <v>65</v>
      </c>
      <c r="C70" s="76"/>
      <c r="D70" s="75">
        <f>C70+'[10]BS01.TT61.TH'!C69</f>
        <v>16000000</v>
      </c>
      <c r="E70" s="76">
        <f aca="true" t="shared" si="21" ref="E70:E79">SUM(G70,I70,K70)</f>
        <v>0</v>
      </c>
      <c r="F70" s="75">
        <f>E70+'[10]BS01.TT61.TH'!D69</f>
        <v>16000000</v>
      </c>
      <c r="G70" s="76"/>
      <c r="H70" s="75">
        <f>G70+'[10]BS01.TT61.TH'!E69</f>
        <v>16000000</v>
      </c>
      <c r="I70" s="76"/>
      <c r="J70" s="75">
        <v>0</v>
      </c>
      <c r="K70" s="76"/>
      <c r="L70" s="75">
        <v>0</v>
      </c>
    </row>
    <row r="71" spans="1:12" ht="13.5" customHeight="1">
      <c r="A71" s="44" t="s">
        <v>43</v>
      </c>
      <c r="B71" s="38" t="s">
        <v>66</v>
      </c>
      <c r="C71" s="76"/>
      <c r="D71" s="75">
        <f>C71+'[10]BS01.TT61.TH'!C70</f>
        <v>45000000</v>
      </c>
      <c r="E71" s="76">
        <f t="shared" si="21"/>
        <v>0</v>
      </c>
      <c r="F71" s="75">
        <f>E71+'[10]BS01.TT61.TH'!D70</f>
        <v>45000000</v>
      </c>
      <c r="G71" s="76"/>
      <c r="H71" s="75">
        <f>G71+'[10]BS01.TT61.TH'!E70</f>
        <v>45000000</v>
      </c>
      <c r="I71" s="76"/>
      <c r="J71" s="75">
        <v>0</v>
      </c>
      <c r="K71" s="76"/>
      <c r="L71" s="75">
        <v>0</v>
      </c>
    </row>
    <row r="72" spans="1:12" ht="13.5" customHeight="1">
      <c r="A72" s="44" t="s">
        <v>44</v>
      </c>
      <c r="B72" s="38" t="s">
        <v>67</v>
      </c>
      <c r="C72" s="76"/>
      <c r="D72" s="75">
        <f>C72+'[10]BS01.TT61.TH'!C71</f>
        <v>45000000</v>
      </c>
      <c r="E72" s="76">
        <f t="shared" si="21"/>
        <v>0</v>
      </c>
      <c r="F72" s="75">
        <f>E72+'[10]BS01.TT61.TH'!D71</f>
        <v>45000000</v>
      </c>
      <c r="G72" s="76"/>
      <c r="H72" s="75">
        <f>G72+'[10]BS01.TT61.TH'!E71</f>
        <v>45000000</v>
      </c>
      <c r="I72" s="76"/>
      <c r="J72" s="75">
        <v>0</v>
      </c>
      <c r="K72" s="76"/>
      <c r="L72" s="75">
        <v>0</v>
      </c>
    </row>
    <row r="73" spans="1:12" ht="13.5" customHeight="1">
      <c r="A73" s="44" t="s">
        <v>89</v>
      </c>
      <c r="B73" s="38" t="s">
        <v>68</v>
      </c>
      <c r="C73" s="76"/>
      <c r="D73" s="75">
        <f>C73+'[10]BS01.TT61.TH'!C72</f>
        <v>58000000</v>
      </c>
      <c r="E73" s="76">
        <f t="shared" si="21"/>
        <v>0</v>
      </c>
      <c r="F73" s="75">
        <f>E73+'[10]BS01.TT61.TH'!D72</f>
        <v>58000000</v>
      </c>
      <c r="G73" s="76"/>
      <c r="H73" s="75">
        <f>G73+'[10]BS01.TT61.TH'!E72</f>
        <v>58000000</v>
      </c>
      <c r="I73" s="76"/>
      <c r="J73" s="75">
        <v>0</v>
      </c>
      <c r="K73" s="76"/>
      <c r="L73" s="75">
        <v>0</v>
      </c>
    </row>
    <row r="74" spans="1:12" ht="13.5" customHeight="1">
      <c r="A74" s="44" t="s">
        <v>116</v>
      </c>
      <c r="B74" s="38" t="s">
        <v>69</v>
      </c>
      <c r="C74" s="76"/>
      <c r="D74" s="75">
        <f>C74+'[10]BS01.TT61.TH'!C73</f>
        <v>5000000</v>
      </c>
      <c r="E74" s="76">
        <f t="shared" si="21"/>
        <v>0</v>
      </c>
      <c r="F74" s="75">
        <f>E74+'[10]BS01.TT61.TH'!D73</f>
        <v>5000000</v>
      </c>
      <c r="G74" s="76"/>
      <c r="H74" s="75">
        <f>G74+'[10]BS01.TT61.TH'!E73</f>
        <v>5000000</v>
      </c>
      <c r="I74" s="76"/>
      <c r="J74" s="75">
        <v>0</v>
      </c>
      <c r="K74" s="76"/>
      <c r="L74" s="75">
        <v>0</v>
      </c>
    </row>
    <row r="75" spans="1:12" ht="13.5" customHeight="1">
      <c r="A75" s="44" t="s">
        <v>117</v>
      </c>
      <c r="B75" s="38" t="s">
        <v>70</v>
      </c>
      <c r="C75" s="76"/>
      <c r="D75" s="75">
        <f>C75+'[10]BS01.TT61.TH'!C74</f>
        <v>145000000</v>
      </c>
      <c r="E75" s="76">
        <f t="shared" si="21"/>
        <v>0</v>
      </c>
      <c r="F75" s="75">
        <f>E75+'[10]BS01.TT61.TH'!D74</f>
        <v>145000000</v>
      </c>
      <c r="G75" s="76"/>
      <c r="H75" s="75">
        <f>G75+'[10]BS01.TT61.TH'!E74</f>
        <v>75000000</v>
      </c>
      <c r="I75" s="76"/>
      <c r="J75" s="75">
        <f>I75+'[10]BS01.TT61.TH'!F74</f>
        <v>70000000</v>
      </c>
      <c r="K75" s="76"/>
      <c r="L75" s="75">
        <v>0</v>
      </c>
    </row>
    <row r="76" spans="1:12" ht="13.5" customHeight="1">
      <c r="A76" s="44" t="s">
        <v>118</v>
      </c>
      <c r="B76" s="38" t="s">
        <v>79</v>
      </c>
      <c r="C76" s="76"/>
      <c r="D76" s="75">
        <f>C76+'[10]BS01.TT61.TH'!C75</f>
        <v>2435000000</v>
      </c>
      <c r="E76" s="76">
        <f t="shared" si="21"/>
        <v>0</v>
      </c>
      <c r="F76" s="75">
        <f>E76+'[10]BS01.TT61.TH'!D75</f>
        <v>2435000000</v>
      </c>
      <c r="G76" s="76"/>
      <c r="H76" s="75">
        <f>G76+'[10]BS01.TT61.TH'!E75</f>
        <v>2435000000</v>
      </c>
      <c r="I76" s="76"/>
      <c r="J76" s="75">
        <v>0</v>
      </c>
      <c r="K76" s="76"/>
      <c r="L76" s="75">
        <v>0</v>
      </c>
    </row>
    <row r="77" spans="1:12" ht="39" customHeight="1">
      <c r="A77" s="44" t="s">
        <v>147</v>
      </c>
      <c r="B77" s="45" t="s">
        <v>84</v>
      </c>
      <c r="C77" s="76"/>
      <c r="D77" s="75">
        <f>C77+'[10]BS01.TT61.TH'!C76</f>
        <v>72000000</v>
      </c>
      <c r="E77" s="76">
        <f t="shared" si="21"/>
        <v>0</v>
      </c>
      <c r="F77" s="75">
        <f>E77+'[10]BS01.TT61.TH'!D76</f>
        <v>72000000</v>
      </c>
      <c r="G77" s="76"/>
      <c r="H77" s="75">
        <f>G77+'[10]BS01.TT61.TH'!E76</f>
        <v>72000000</v>
      </c>
      <c r="I77" s="76"/>
      <c r="J77" s="75">
        <v>0</v>
      </c>
      <c r="K77" s="76"/>
      <c r="L77" s="75">
        <v>0</v>
      </c>
    </row>
    <row r="78" spans="1:12" ht="13.5" customHeight="1">
      <c r="A78" s="95" t="s">
        <v>148</v>
      </c>
      <c r="B78" s="92" t="s">
        <v>71</v>
      </c>
      <c r="C78" s="93">
        <f>E78</f>
        <v>111515609</v>
      </c>
      <c r="D78" s="94">
        <f>C78+'[10]BS01.TT61.TH'!C77</f>
        <v>401515609</v>
      </c>
      <c r="E78" s="93">
        <f t="shared" si="21"/>
        <v>111515609</v>
      </c>
      <c r="F78" s="94">
        <f>E78+'[10]BS01.TT61.TH'!D77</f>
        <v>401515609</v>
      </c>
      <c r="G78" s="93">
        <v>110930000</v>
      </c>
      <c r="H78" s="94">
        <f>G78+'[10]BS01.TT61.TH'!E77</f>
        <v>400930000</v>
      </c>
      <c r="I78" s="93">
        <v>585609</v>
      </c>
      <c r="J78" s="94">
        <f>I78</f>
        <v>585609</v>
      </c>
      <c r="K78" s="93"/>
      <c r="L78" s="94">
        <v>0</v>
      </c>
    </row>
    <row r="79" spans="1:12" ht="27.75" customHeight="1">
      <c r="A79" s="95" t="s">
        <v>149</v>
      </c>
      <c r="B79" s="96" t="s">
        <v>146</v>
      </c>
      <c r="C79" s="93">
        <f>E79</f>
        <v>6000000</v>
      </c>
      <c r="D79" s="94">
        <f>C79</f>
        <v>6000000</v>
      </c>
      <c r="E79" s="93">
        <f t="shared" si="21"/>
        <v>6000000</v>
      </c>
      <c r="F79" s="94">
        <f>E79</f>
        <v>6000000</v>
      </c>
      <c r="G79" s="93">
        <v>6000000</v>
      </c>
      <c r="H79" s="94">
        <v>6000000</v>
      </c>
      <c r="I79" s="93"/>
      <c r="J79" s="94"/>
      <c r="K79" s="93"/>
      <c r="L79" s="94"/>
    </row>
    <row r="80" spans="1:12" s="4" customFormat="1" ht="13.5" customHeight="1">
      <c r="A80" s="30">
        <v>2</v>
      </c>
      <c r="B80" s="31" t="s">
        <v>73</v>
      </c>
      <c r="C80" s="74">
        <f>C81+C84</f>
        <v>263707306</v>
      </c>
      <c r="D80" s="74">
        <f aca="true" t="shared" si="22" ref="D80:L80">D81+D84</f>
        <v>13893707306</v>
      </c>
      <c r="E80" s="74">
        <f t="shared" si="22"/>
        <v>2203707306</v>
      </c>
      <c r="F80" s="74">
        <f t="shared" si="22"/>
        <v>15833707306</v>
      </c>
      <c r="G80" s="74">
        <f t="shared" si="22"/>
        <v>2194574000</v>
      </c>
      <c r="H80" s="74">
        <f t="shared" si="22"/>
        <v>11674574000</v>
      </c>
      <c r="I80" s="74">
        <f t="shared" si="22"/>
        <v>0</v>
      </c>
      <c r="J80" s="74">
        <f t="shared" si="22"/>
        <v>3500000000</v>
      </c>
      <c r="K80" s="74">
        <f t="shared" si="22"/>
        <v>9133306</v>
      </c>
      <c r="L80" s="74">
        <f t="shared" si="22"/>
        <v>659133306</v>
      </c>
    </row>
    <row r="81" spans="1:12" s="21" customFormat="1" ht="13.5" customHeight="1">
      <c r="A81" s="35" t="s">
        <v>10</v>
      </c>
      <c r="B81" s="36" t="s">
        <v>62</v>
      </c>
      <c r="C81" s="77">
        <f aca="true" t="shared" si="23" ref="C81:L81">SUM(C82:C83)</f>
        <v>9133306</v>
      </c>
      <c r="D81" s="77">
        <f t="shared" si="23"/>
        <v>659133306</v>
      </c>
      <c r="E81" s="77">
        <f t="shared" si="23"/>
        <v>9133306</v>
      </c>
      <c r="F81" s="77">
        <f t="shared" si="23"/>
        <v>659133306</v>
      </c>
      <c r="G81" s="77">
        <f t="shared" si="23"/>
        <v>0</v>
      </c>
      <c r="H81" s="77">
        <f t="shared" si="23"/>
        <v>0</v>
      </c>
      <c r="I81" s="77">
        <f t="shared" si="23"/>
        <v>0</v>
      </c>
      <c r="J81" s="77">
        <f t="shared" si="23"/>
        <v>0</v>
      </c>
      <c r="K81" s="77">
        <f t="shared" si="23"/>
        <v>9133306</v>
      </c>
      <c r="L81" s="77">
        <f t="shared" si="23"/>
        <v>659133306</v>
      </c>
    </row>
    <row r="82" spans="1:12" ht="13.5" customHeight="1">
      <c r="A82" s="33" t="s">
        <v>46</v>
      </c>
      <c r="B82" s="38" t="s">
        <v>78</v>
      </c>
      <c r="C82" s="76"/>
      <c r="D82" s="75">
        <f>C82+'[10]BS01.TT61.TH'!C80</f>
        <v>635000000</v>
      </c>
      <c r="E82" s="76">
        <f>SUM(G82,I82,K82)</f>
        <v>0</v>
      </c>
      <c r="F82" s="75">
        <f>E82+'[10]BS01.TT61.TH'!D80</f>
        <v>635000000</v>
      </c>
      <c r="G82" s="76"/>
      <c r="H82" s="75">
        <v>0</v>
      </c>
      <c r="I82" s="76"/>
      <c r="J82" s="75">
        <v>0</v>
      </c>
      <c r="K82" s="76"/>
      <c r="L82" s="75">
        <f>K82+'[10]BS01.TT61.TH'!G80</f>
        <v>635000000</v>
      </c>
    </row>
    <row r="83" spans="1:12" ht="13.5" customHeight="1">
      <c r="A83" s="33" t="s">
        <v>48</v>
      </c>
      <c r="B83" s="38" t="s">
        <v>72</v>
      </c>
      <c r="C83" s="76">
        <f>E83</f>
        <v>9133306</v>
      </c>
      <c r="D83" s="75">
        <f>C83+'[10]BS01.TT61.TH'!C81</f>
        <v>24133306</v>
      </c>
      <c r="E83" s="76">
        <f>SUM(G83,I83,K83)</f>
        <v>9133306</v>
      </c>
      <c r="F83" s="75">
        <f>E83+'[10]BS01.TT61.TH'!D81</f>
        <v>24133306</v>
      </c>
      <c r="G83" s="76"/>
      <c r="H83" s="75">
        <v>0</v>
      </c>
      <c r="I83" s="76"/>
      <c r="J83" s="75">
        <v>0</v>
      </c>
      <c r="K83" s="76">
        <v>9133306</v>
      </c>
      <c r="L83" s="75">
        <f>K83+'[10]BS01.TT61.TH'!G81</f>
        <v>24133306</v>
      </c>
    </row>
    <row r="84" spans="1:12" s="21" customFormat="1" ht="13.5" customHeight="1">
      <c r="A84" s="35" t="s">
        <v>11</v>
      </c>
      <c r="B84" s="36" t="s">
        <v>63</v>
      </c>
      <c r="C84" s="77">
        <f aca="true" t="shared" si="24" ref="C84:H84">SUM(C85:C89)</f>
        <v>254574000</v>
      </c>
      <c r="D84" s="77">
        <f t="shared" si="24"/>
        <v>13234574000</v>
      </c>
      <c r="E84" s="77">
        <f t="shared" si="24"/>
        <v>2194574000</v>
      </c>
      <c r="F84" s="77">
        <f t="shared" si="24"/>
        <v>15174574000</v>
      </c>
      <c r="G84" s="77">
        <f t="shared" si="24"/>
        <v>2194574000</v>
      </c>
      <c r="H84" s="77">
        <f t="shared" si="24"/>
        <v>11674574000</v>
      </c>
      <c r="I84" s="77">
        <f>SUM(I85:I88)</f>
        <v>0</v>
      </c>
      <c r="J84" s="77">
        <f>SUM(J85:J89)</f>
        <v>3500000000</v>
      </c>
      <c r="K84" s="77">
        <f>SUM(K85:K88)</f>
        <v>0</v>
      </c>
      <c r="L84" s="77">
        <f>SUM(L85:L89)</f>
        <v>0</v>
      </c>
    </row>
    <row r="85" spans="1:12" ht="13.5" customHeight="1">
      <c r="A85" s="33" t="s">
        <v>47</v>
      </c>
      <c r="B85" s="38" t="s">
        <v>77</v>
      </c>
      <c r="C85" s="76"/>
      <c r="D85" s="75">
        <f>C85+'[10]BS01.TT61.TH'!C83</f>
        <v>1480000000</v>
      </c>
      <c r="E85" s="76">
        <f aca="true" t="shared" si="25" ref="E85:E95">SUM(G85,I85,K85)</f>
        <v>1940000000</v>
      </c>
      <c r="F85" s="75">
        <f>E85+'[10]BS01.TT61.TH'!D83</f>
        <v>3420000000</v>
      </c>
      <c r="G85" s="76">
        <v>1940000000</v>
      </c>
      <c r="H85" s="75">
        <f>G85+'[10]BS01.TT61.TH'!E83</f>
        <v>3420000000</v>
      </c>
      <c r="I85" s="76"/>
      <c r="J85" s="75">
        <v>0</v>
      </c>
      <c r="K85" s="76"/>
      <c r="L85" s="75">
        <v>0</v>
      </c>
    </row>
    <row r="86" spans="1:12" ht="13.5" customHeight="1">
      <c r="A86" s="33" t="s">
        <v>52</v>
      </c>
      <c r="B86" s="38" t="s">
        <v>150</v>
      </c>
      <c r="C86" s="76"/>
      <c r="D86" s="75">
        <f>C86+'[10]BS01.TT61.TH'!C84</f>
        <v>8000000000</v>
      </c>
      <c r="E86" s="76">
        <f t="shared" si="25"/>
        <v>0</v>
      </c>
      <c r="F86" s="75">
        <f>E86+'[10]BS01.TT61.TH'!D84</f>
        <v>8000000000</v>
      </c>
      <c r="G86" s="76"/>
      <c r="H86" s="75">
        <f>G86+'[10]BS01.TT61.TH'!E84</f>
        <v>8000000000</v>
      </c>
      <c r="I86" s="76"/>
      <c r="J86" s="75">
        <v>0</v>
      </c>
      <c r="K86" s="76"/>
      <c r="L86" s="75">
        <v>0</v>
      </c>
    </row>
    <row r="87" spans="1:12" ht="13.5" customHeight="1">
      <c r="A87" s="33" t="s">
        <v>53</v>
      </c>
      <c r="B87" s="45" t="s">
        <v>75</v>
      </c>
      <c r="C87" s="76"/>
      <c r="D87" s="75">
        <f>C87+'[10]BS01.TT61.TH'!C85</f>
        <v>2500000000</v>
      </c>
      <c r="E87" s="76">
        <f t="shared" si="25"/>
        <v>0</v>
      </c>
      <c r="F87" s="75">
        <f>E87+'[10]BS01.TT61.TH'!D85</f>
        <v>2500000000</v>
      </c>
      <c r="G87" s="76"/>
      <c r="H87" s="75">
        <v>0</v>
      </c>
      <c r="I87" s="76"/>
      <c r="J87" s="75">
        <f>I87+'[10]BS01.TT61.TH'!F85</f>
        <v>2500000000</v>
      </c>
      <c r="K87" s="76"/>
      <c r="L87" s="75">
        <v>0</v>
      </c>
    </row>
    <row r="88" spans="1:12" ht="13.5" customHeight="1">
      <c r="A88" s="33" t="s">
        <v>93</v>
      </c>
      <c r="B88" s="45" t="s">
        <v>76</v>
      </c>
      <c r="C88" s="76"/>
      <c r="D88" s="75">
        <f>C88+'[10]BS01.TT61.TH'!C86</f>
        <v>1000000000</v>
      </c>
      <c r="E88" s="76">
        <f t="shared" si="25"/>
        <v>0</v>
      </c>
      <c r="F88" s="75">
        <f>E88+'[10]BS01.TT61.TH'!D86</f>
        <v>1000000000</v>
      </c>
      <c r="G88" s="79"/>
      <c r="H88" s="75">
        <v>0</v>
      </c>
      <c r="I88" s="76"/>
      <c r="J88" s="75">
        <f>I88+'[10]BS01.TT61.TH'!F86</f>
        <v>1000000000</v>
      </c>
      <c r="K88" s="76"/>
      <c r="L88" s="75">
        <v>0</v>
      </c>
    </row>
    <row r="89" spans="1:12" ht="13.5" customHeight="1">
      <c r="A89" s="97" t="s">
        <v>121</v>
      </c>
      <c r="B89" s="98" t="s">
        <v>151</v>
      </c>
      <c r="C89" s="99">
        <f>E89</f>
        <v>254574000</v>
      </c>
      <c r="D89" s="100">
        <f>C89</f>
        <v>254574000</v>
      </c>
      <c r="E89" s="93">
        <f t="shared" si="25"/>
        <v>254574000</v>
      </c>
      <c r="F89" s="100">
        <f>E89</f>
        <v>254574000</v>
      </c>
      <c r="G89" s="99">
        <v>254574000</v>
      </c>
      <c r="H89" s="100">
        <f>G89</f>
        <v>254574000</v>
      </c>
      <c r="I89" s="99"/>
      <c r="J89" s="100"/>
      <c r="K89" s="99"/>
      <c r="L89" s="100"/>
    </row>
    <row r="90" spans="1:12" s="4" customFormat="1" ht="13.5" customHeight="1">
      <c r="A90" s="47">
        <v>3</v>
      </c>
      <c r="B90" s="48" t="s">
        <v>80</v>
      </c>
      <c r="C90" s="80">
        <f aca="true" t="shared" si="26" ref="C90:L90">SUM(C91)</f>
        <v>0</v>
      </c>
      <c r="D90" s="80">
        <f t="shared" si="26"/>
        <v>54600000</v>
      </c>
      <c r="E90" s="80">
        <f t="shared" si="26"/>
        <v>0</v>
      </c>
      <c r="F90" s="80">
        <f t="shared" si="26"/>
        <v>54600000</v>
      </c>
      <c r="G90" s="80">
        <f t="shared" si="26"/>
        <v>0</v>
      </c>
      <c r="H90" s="80">
        <f t="shared" si="26"/>
        <v>19800000</v>
      </c>
      <c r="I90" s="80">
        <f t="shared" si="26"/>
        <v>0</v>
      </c>
      <c r="J90" s="80">
        <f t="shared" si="26"/>
        <v>28800000</v>
      </c>
      <c r="K90" s="80">
        <f t="shared" si="26"/>
        <v>0</v>
      </c>
      <c r="L90" s="80">
        <f t="shared" si="26"/>
        <v>6000000</v>
      </c>
    </row>
    <row r="91" spans="1:12" ht="13.5" customHeight="1">
      <c r="A91" s="50" t="s">
        <v>12</v>
      </c>
      <c r="B91" s="45" t="s">
        <v>81</v>
      </c>
      <c r="C91" s="76"/>
      <c r="D91" s="75">
        <f>C91+'[10]BS01.TT61.TH'!C88</f>
        <v>54600000</v>
      </c>
      <c r="E91" s="76">
        <f t="shared" si="25"/>
        <v>0</v>
      </c>
      <c r="F91" s="75">
        <f>E91+'[10]BS01.TT61.TH'!D88</f>
        <v>54600000</v>
      </c>
      <c r="G91" s="79"/>
      <c r="H91" s="75">
        <f>G91+'[10]BS01.TT61.TH'!E88</f>
        <v>19800000</v>
      </c>
      <c r="I91" s="76"/>
      <c r="J91" s="75">
        <f>I91+'[10]BS01.TT61.TH'!F88</f>
        <v>28800000</v>
      </c>
      <c r="K91" s="76"/>
      <c r="L91" s="75">
        <f>K91+'[10]BS01.TT61.TH'!G88</f>
        <v>6000000</v>
      </c>
    </row>
    <row r="92" spans="1:12" s="4" customFormat="1" ht="13.5" customHeight="1">
      <c r="A92" s="47">
        <v>4</v>
      </c>
      <c r="B92" s="48" t="s">
        <v>82</v>
      </c>
      <c r="C92" s="80">
        <f aca="true" t="shared" si="27" ref="C92:L92">SUM(C93)</f>
        <v>0</v>
      </c>
      <c r="D92" s="80">
        <f t="shared" si="27"/>
        <v>50000000</v>
      </c>
      <c r="E92" s="80">
        <f t="shared" si="27"/>
        <v>0</v>
      </c>
      <c r="F92" s="80">
        <f t="shared" si="27"/>
        <v>50000000</v>
      </c>
      <c r="G92" s="80">
        <f t="shared" si="27"/>
        <v>0</v>
      </c>
      <c r="H92" s="80">
        <f t="shared" si="27"/>
        <v>50000000</v>
      </c>
      <c r="I92" s="80">
        <f t="shared" si="27"/>
        <v>0</v>
      </c>
      <c r="J92" s="80">
        <v>0</v>
      </c>
      <c r="K92" s="80">
        <f t="shared" si="27"/>
        <v>0</v>
      </c>
      <c r="L92" s="80">
        <f t="shared" si="27"/>
        <v>0</v>
      </c>
    </row>
    <row r="93" spans="1:12" ht="25.5" customHeight="1">
      <c r="A93" s="50" t="s">
        <v>14</v>
      </c>
      <c r="B93" s="45" t="s">
        <v>83</v>
      </c>
      <c r="C93" s="76"/>
      <c r="D93" s="75">
        <f>C93+'[10]BS01.TT61.TH'!C90</f>
        <v>50000000</v>
      </c>
      <c r="E93" s="76">
        <f t="shared" si="25"/>
        <v>0</v>
      </c>
      <c r="F93" s="75">
        <f>E93+'[10]BS01.TT61.TH'!D90</f>
        <v>50000000</v>
      </c>
      <c r="G93" s="79"/>
      <c r="H93" s="75">
        <f>G93+'[10]BS01.TT61.TH'!E90</f>
        <v>50000000</v>
      </c>
      <c r="I93" s="76"/>
      <c r="J93" s="75">
        <v>0</v>
      </c>
      <c r="K93" s="76"/>
      <c r="L93" s="75">
        <v>0</v>
      </c>
    </row>
    <row r="94" spans="1:12" ht="13.5" customHeight="1">
      <c r="A94" s="41" t="s">
        <v>2</v>
      </c>
      <c r="B94" s="42" t="s">
        <v>97</v>
      </c>
      <c r="C94" s="78">
        <f>SUM(C95:C97)</f>
        <v>13493000000</v>
      </c>
      <c r="D94" s="78">
        <f aca="true" t="shared" si="28" ref="D94:L94">SUM(D95:D97)</f>
        <v>95193000000</v>
      </c>
      <c r="E94" s="78">
        <f t="shared" si="28"/>
        <v>13493000000</v>
      </c>
      <c r="F94" s="78">
        <f t="shared" si="28"/>
        <v>95193000000</v>
      </c>
      <c r="G94" s="78">
        <f t="shared" si="28"/>
        <v>13493000000</v>
      </c>
      <c r="H94" s="78">
        <f t="shared" si="28"/>
        <v>95043000000</v>
      </c>
      <c r="I94" s="78">
        <f t="shared" si="28"/>
        <v>0</v>
      </c>
      <c r="J94" s="78">
        <f t="shared" si="28"/>
        <v>1683000000</v>
      </c>
      <c r="K94" s="78">
        <f t="shared" si="28"/>
        <v>0</v>
      </c>
      <c r="L94" s="78">
        <f t="shared" si="28"/>
        <v>150000000</v>
      </c>
    </row>
    <row r="95" spans="1:12" ht="28.5" customHeight="1">
      <c r="A95" s="50">
        <v>1</v>
      </c>
      <c r="B95" s="45" t="s">
        <v>98</v>
      </c>
      <c r="C95" s="76"/>
      <c r="D95" s="75">
        <f>C95+'[10]BS01.TT61.TH'!C92</f>
        <v>650000000</v>
      </c>
      <c r="E95" s="76">
        <f t="shared" si="25"/>
        <v>0</v>
      </c>
      <c r="F95" s="75">
        <f>E95+'[10]BS01.TT61.TH'!D92</f>
        <v>650000000</v>
      </c>
      <c r="G95" s="79"/>
      <c r="H95" s="75">
        <f>G95+'[10]BS01.TT61.TH'!E92</f>
        <v>500000000</v>
      </c>
      <c r="I95" s="76"/>
      <c r="J95" s="75">
        <v>0</v>
      </c>
      <c r="K95" s="76"/>
      <c r="L95" s="75">
        <f>K95+'[10]BS01.TT61.TH'!G92</f>
        <v>150000000</v>
      </c>
    </row>
    <row r="96" spans="1:12" ht="13.5" customHeight="1">
      <c r="A96" s="50">
        <v>2</v>
      </c>
      <c r="B96" s="45" t="s">
        <v>139</v>
      </c>
      <c r="C96" s="76">
        <f aca="true" t="shared" si="29" ref="C96:F97">E96</f>
        <v>12279000000</v>
      </c>
      <c r="D96" s="75">
        <f t="shared" si="29"/>
        <v>92450000000</v>
      </c>
      <c r="E96" s="76">
        <f t="shared" si="29"/>
        <v>12279000000</v>
      </c>
      <c r="F96" s="75">
        <f t="shared" si="29"/>
        <v>92450000000</v>
      </c>
      <c r="G96" s="76">
        <f>'[12]TH.NSNN.18'!$K$192</f>
        <v>12279000000</v>
      </c>
      <c r="H96" s="75">
        <f>'[12]TH.NSNN.18'!$E$192</f>
        <v>92450000000</v>
      </c>
      <c r="I96" s="76"/>
      <c r="J96" s="75">
        <v>1683000000</v>
      </c>
      <c r="K96" s="76"/>
      <c r="L96" s="75">
        <v>0</v>
      </c>
    </row>
    <row r="97" spans="1:12" ht="24.75" customHeight="1">
      <c r="A97" s="50">
        <v>3</v>
      </c>
      <c r="B97" s="45" t="s">
        <v>140</v>
      </c>
      <c r="C97" s="76">
        <f t="shared" si="29"/>
        <v>1214000000</v>
      </c>
      <c r="D97" s="75">
        <f t="shared" si="29"/>
        <v>2093000000</v>
      </c>
      <c r="E97" s="76">
        <f t="shared" si="29"/>
        <v>1214000000</v>
      </c>
      <c r="F97" s="75">
        <f t="shared" si="29"/>
        <v>2093000000</v>
      </c>
      <c r="G97" s="76">
        <f>'[12]TH.NSNN.18'!$K$193</f>
        <v>1214000000</v>
      </c>
      <c r="H97" s="75">
        <f>'[12]TH.NSNN.18'!$E$193</f>
        <v>2093000000</v>
      </c>
      <c r="I97" s="76"/>
      <c r="J97" s="75">
        <v>0</v>
      </c>
      <c r="K97" s="76"/>
      <c r="L97" s="75">
        <v>0</v>
      </c>
    </row>
    <row r="98" spans="1:12" s="12" customFormat="1" ht="9" customHeight="1">
      <c r="A98" s="16"/>
      <c r="B98" s="13"/>
      <c r="C98" s="14"/>
      <c r="D98" s="14"/>
      <c r="E98" s="14"/>
      <c r="F98" s="14"/>
      <c r="G98" s="14"/>
      <c r="H98" s="14"/>
      <c r="I98" s="14"/>
      <c r="J98" s="14"/>
      <c r="K98" s="15"/>
      <c r="L98" s="14"/>
    </row>
    <row r="99" spans="1:12" ht="9.75" customHeight="1">
      <c r="A99" s="5"/>
      <c r="B99" s="10"/>
      <c r="C99" s="11"/>
      <c r="D99" s="11"/>
      <c r="E99" s="11"/>
      <c r="F99" s="11"/>
      <c r="G99" s="11"/>
      <c r="H99" s="11"/>
      <c r="I99" s="11"/>
      <c r="J99" s="11"/>
      <c r="K99" s="6"/>
      <c r="L99" s="6"/>
    </row>
    <row r="100" spans="1:12" ht="15" customHeight="1">
      <c r="A100" s="5"/>
      <c r="B100" s="22" t="s">
        <v>128</v>
      </c>
      <c r="C100" s="11"/>
      <c r="D100" s="11"/>
      <c r="E100" s="11"/>
      <c r="F100" s="11"/>
      <c r="G100" s="11"/>
      <c r="H100" s="11"/>
      <c r="I100" s="11"/>
      <c r="J100" s="11"/>
      <c r="K100" s="6"/>
      <c r="L100" s="6"/>
    </row>
    <row r="101" spans="1:12" ht="15" customHeight="1">
      <c r="A101" s="5"/>
      <c r="B101" s="22"/>
      <c r="C101" s="11"/>
      <c r="D101" s="11"/>
      <c r="E101" s="11"/>
      <c r="F101" s="11"/>
      <c r="G101" s="11"/>
      <c r="H101" s="11"/>
      <c r="I101" s="1"/>
      <c r="J101" s="25" t="s">
        <v>85</v>
      </c>
      <c r="K101" s="6"/>
      <c r="L101" s="6"/>
    </row>
    <row r="102" spans="1:12" ht="15" customHeight="1">
      <c r="A102" s="5"/>
      <c r="B102" s="22"/>
      <c r="C102" s="11"/>
      <c r="D102" s="11"/>
      <c r="E102" s="11"/>
      <c r="F102" s="11"/>
      <c r="G102" s="11"/>
      <c r="H102" s="11"/>
      <c r="I102" s="1"/>
      <c r="J102" s="26" t="s">
        <v>86</v>
      </c>
      <c r="K102" s="6"/>
      <c r="L102" s="6"/>
    </row>
    <row r="103" spans="1:12" ht="15" customHeight="1">
      <c r="A103" s="5"/>
      <c r="B103" s="22"/>
      <c r="C103" s="11"/>
      <c r="D103" s="11"/>
      <c r="E103" s="11"/>
      <c r="F103" s="11"/>
      <c r="G103" s="11"/>
      <c r="H103" s="11"/>
      <c r="I103" s="23"/>
      <c r="J103" s="23"/>
      <c r="K103" s="6"/>
      <c r="L103" s="6"/>
    </row>
    <row r="104" spans="1:12" ht="15" customHeight="1">
      <c r="A104" s="5"/>
      <c r="B104" s="22"/>
      <c r="C104" s="11"/>
      <c r="D104" s="11"/>
      <c r="E104" s="11"/>
      <c r="F104" s="11"/>
      <c r="G104" s="11"/>
      <c r="H104" s="11"/>
      <c r="I104" s="23"/>
      <c r="J104" s="23"/>
      <c r="K104" s="6"/>
      <c r="L104" s="6"/>
    </row>
    <row r="105" spans="9:10" ht="17.25">
      <c r="I105" s="24"/>
      <c r="J105" s="24"/>
    </row>
    <row r="106" spans="9:10" ht="17.25">
      <c r="I106" s="24"/>
      <c r="J106" s="24"/>
    </row>
    <row r="107" spans="9:10" ht="17.25">
      <c r="I107" s="24"/>
      <c r="J107" s="24"/>
    </row>
  </sheetData>
  <sheetProtection/>
  <mergeCells count="11">
    <mergeCell ref="A8:A10"/>
    <mergeCell ref="A4:L4"/>
    <mergeCell ref="A5:L5"/>
    <mergeCell ref="A6:L6"/>
    <mergeCell ref="B8:B10"/>
    <mergeCell ref="E8:F9"/>
    <mergeCell ref="G9:H9"/>
    <mergeCell ref="G8:L8"/>
    <mergeCell ref="K9:L9"/>
    <mergeCell ref="I9:J9"/>
    <mergeCell ref="C8:D9"/>
  </mergeCells>
  <printOptions/>
  <pageMargins left="0.15748031496062992" right="0.1968503937007874" top="0.2362204724409449" bottom="0.3937007874015748" header="0.15748031496062992" footer="0.15748031496062992"/>
  <pageSetup horizontalDpi="600" verticalDpi="600" orientation="landscape" paperSize="9" scale="98" r:id="rId1"/>
  <headerFooter alignWithMargins="0">
    <oddFooter>&amp;L&amp;8&amp;F&amp;C&amp;P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6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7.625" style="2" customWidth="1"/>
    <col min="2" max="2" width="56.625" style="8" customWidth="1"/>
    <col min="3" max="5" width="15.75390625" style="8" customWidth="1"/>
    <col min="6" max="16384" width="9.125" style="1" customWidth="1"/>
  </cols>
  <sheetData>
    <row r="1" s="8" customFormat="1" ht="16.5">
      <c r="A1" s="57" t="s">
        <v>126</v>
      </c>
    </row>
    <row r="2" s="9" customFormat="1" ht="17.25">
      <c r="A2" s="58" t="s">
        <v>127</v>
      </c>
    </row>
    <row r="3" s="8" customFormat="1" ht="17.25">
      <c r="A3" s="58" t="s">
        <v>7</v>
      </c>
    </row>
    <row r="4" spans="1:5" s="59" customFormat="1" ht="18" customHeight="1">
      <c r="A4" s="135" t="s">
        <v>99</v>
      </c>
      <c r="B4" s="136"/>
      <c r="C4" s="136"/>
      <c r="D4" s="136"/>
      <c r="E4" s="136"/>
    </row>
    <row r="5" spans="1:5" s="59" customFormat="1" ht="18" customHeight="1">
      <c r="A5" s="135" t="s">
        <v>145</v>
      </c>
      <c r="B5" s="135"/>
      <c r="C5" s="135"/>
      <c r="D5" s="135"/>
      <c r="E5" s="135"/>
    </row>
    <row r="6" spans="1:5" s="59" customFormat="1" ht="18" customHeight="1">
      <c r="A6" s="135" t="s">
        <v>102</v>
      </c>
      <c r="B6" s="135"/>
      <c r="C6" s="135"/>
      <c r="D6" s="135"/>
      <c r="E6" s="135"/>
    </row>
    <row r="7" spans="1:5" s="59" customFormat="1" ht="18" customHeight="1">
      <c r="A7" s="137" t="s">
        <v>154</v>
      </c>
      <c r="B7" s="138"/>
      <c r="C7" s="138"/>
      <c r="D7" s="138"/>
      <c r="E7" s="138"/>
    </row>
    <row r="8" ht="13.5" customHeight="1"/>
    <row r="9" spans="1:5" s="18" customFormat="1" ht="24" customHeight="1">
      <c r="A9" s="17" t="s">
        <v>0</v>
      </c>
      <c r="B9" s="17" t="s">
        <v>87</v>
      </c>
      <c r="C9" s="60" t="s">
        <v>137</v>
      </c>
      <c r="D9" s="60" t="s">
        <v>136</v>
      </c>
      <c r="E9" s="54" t="s">
        <v>100</v>
      </c>
    </row>
    <row r="10" spans="1:5" s="3" customFormat="1" ht="12.75" customHeight="1">
      <c r="A10" s="27" t="s">
        <v>3</v>
      </c>
      <c r="B10" s="28" t="s">
        <v>26</v>
      </c>
      <c r="C10" s="61">
        <f>SUM(C11)</f>
        <v>0</v>
      </c>
      <c r="D10" s="61">
        <f>SUM(D11)</f>
        <v>7532030000</v>
      </c>
      <c r="E10" s="29"/>
    </row>
    <row r="11" spans="1:5" s="4" customFormat="1" ht="12.75" customHeight="1">
      <c r="A11" s="30">
        <v>1</v>
      </c>
      <c r="B11" s="31" t="s">
        <v>25</v>
      </c>
      <c r="C11" s="62">
        <f>SUM(C12,C19)</f>
        <v>0</v>
      </c>
      <c r="D11" s="62">
        <f>SUM(D12,D19)</f>
        <v>7532030000</v>
      </c>
      <c r="E11" s="32"/>
    </row>
    <row r="12" spans="1:5" s="4" customFormat="1" ht="12.75" customHeight="1">
      <c r="A12" s="30" t="s">
        <v>8</v>
      </c>
      <c r="B12" s="31" t="s">
        <v>27</v>
      </c>
      <c r="C12" s="62">
        <f>SUM(C13:C18)</f>
        <v>0</v>
      </c>
      <c r="D12" s="62">
        <f>SUM(D13:D18)</f>
        <v>4508070000</v>
      </c>
      <c r="E12" s="32"/>
    </row>
    <row r="13" spans="1:5" ht="12.75" customHeight="1">
      <c r="A13" s="33" t="s">
        <v>37</v>
      </c>
      <c r="B13" s="19" t="s">
        <v>28</v>
      </c>
      <c r="C13" s="63">
        <v>0</v>
      </c>
      <c r="D13" s="63">
        <v>4413020000</v>
      </c>
      <c r="E13" s="34"/>
    </row>
    <row r="14" spans="1:5" ht="12.75" customHeight="1">
      <c r="A14" s="33" t="s">
        <v>38</v>
      </c>
      <c r="B14" s="20" t="s">
        <v>29</v>
      </c>
      <c r="C14" s="63">
        <v>0</v>
      </c>
      <c r="D14" s="63">
        <v>250000</v>
      </c>
      <c r="E14" s="34"/>
    </row>
    <row r="15" spans="1:5" ht="12.75" customHeight="1">
      <c r="A15" s="33" t="s">
        <v>39</v>
      </c>
      <c r="B15" s="19" t="s">
        <v>30</v>
      </c>
      <c r="C15" s="63">
        <v>0</v>
      </c>
      <c r="D15" s="63">
        <v>90000000</v>
      </c>
      <c r="E15" s="34"/>
    </row>
    <row r="16" spans="1:5" ht="12.75" customHeight="1">
      <c r="A16" s="33" t="s">
        <v>40</v>
      </c>
      <c r="B16" s="20" t="s">
        <v>31</v>
      </c>
      <c r="C16" s="63">
        <v>0</v>
      </c>
      <c r="D16" s="63">
        <v>2000000</v>
      </c>
      <c r="E16" s="34"/>
    </row>
    <row r="17" spans="1:5" ht="12.75" customHeight="1">
      <c r="A17" s="33" t="s">
        <v>41</v>
      </c>
      <c r="B17" s="20" t="s">
        <v>32</v>
      </c>
      <c r="C17" s="63">
        <v>0</v>
      </c>
      <c r="D17" s="63">
        <v>2800000</v>
      </c>
      <c r="E17" s="34"/>
    </row>
    <row r="18" spans="1:5" ht="12.75" customHeight="1">
      <c r="A18" s="33" t="s">
        <v>88</v>
      </c>
      <c r="B18" s="20" t="s">
        <v>91</v>
      </c>
      <c r="C18" s="63">
        <v>0</v>
      </c>
      <c r="D18" s="63">
        <v>0</v>
      </c>
      <c r="E18" s="34"/>
    </row>
    <row r="19" spans="1:5" s="4" customFormat="1" ht="12.75" customHeight="1">
      <c r="A19" s="30" t="s">
        <v>9</v>
      </c>
      <c r="B19" s="31" t="s">
        <v>33</v>
      </c>
      <c r="C19" s="62">
        <f>SUM(C20:C23)</f>
        <v>0</v>
      </c>
      <c r="D19" s="62">
        <f>SUM(D20:D23)</f>
        <v>3023960000</v>
      </c>
      <c r="E19" s="32"/>
    </row>
    <row r="20" spans="1:5" ht="12.75" customHeight="1">
      <c r="A20" s="33" t="s">
        <v>42</v>
      </c>
      <c r="B20" s="20" t="s">
        <v>34</v>
      </c>
      <c r="C20" s="63">
        <v>0</v>
      </c>
      <c r="D20" s="63">
        <v>2334600000</v>
      </c>
      <c r="E20" s="34"/>
    </row>
    <row r="21" spans="1:5" ht="12.75" customHeight="1">
      <c r="A21" s="33" t="s">
        <v>43</v>
      </c>
      <c r="B21" s="20" t="s">
        <v>35</v>
      </c>
      <c r="C21" s="63">
        <v>0</v>
      </c>
      <c r="D21" s="63">
        <v>468360000</v>
      </c>
      <c r="E21" s="34"/>
    </row>
    <row r="22" spans="1:5" ht="12.75" customHeight="1">
      <c r="A22" s="33" t="s">
        <v>44</v>
      </c>
      <c r="B22" s="20" t="s">
        <v>36</v>
      </c>
      <c r="C22" s="63">
        <v>0</v>
      </c>
      <c r="D22" s="63">
        <v>221000000</v>
      </c>
      <c r="E22" s="34"/>
    </row>
    <row r="23" spans="1:5" ht="12.75" customHeight="1">
      <c r="A23" s="33" t="s">
        <v>89</v>
      </c>
      <c r="B23" s="20" t="s">
        <v>92</v>
      </c>
      <c r="C23" s="63">
        <v>0</v>
      </c>
      <c r="D23" s="63">
        <v>0</v>
      </c>
      <c r="E23" s="34"/>
    </row>
    <row r="24" spans="1:5" s="4" customFormat="1" ht="12.75" customHeight="1">
      <c r="A24" s="30">
        <v>2</v>
      </c>
      <c r="B24" s="31" t="s">
        <v>45</v>
      </c>
      <c r="C24" s="62">
        <f>SUM(C25,C32)</f>
        <v>0</v>
      </c>
      <c r="D24" s="62">
        <f>SUM(D25,D32)</f>
        <v>4530170000</v>
      </c>
      <c r="E24" s="32"/>
    </row>
    <row r="25" spans="1:5" ht="12.75" customHeight="1">
      <c r="A25" s="30" t="s">
        <v>10</v>
      </c>
      <c r="B25" s="31" t="s">
        <v>27</v>
      </c>
      <c r="C25" s="62">
        <f>SUM(C26:C31)</f>
        <v>0</v>
      </c>
      <c r="D25" s="62">
        <f>SUM(D26:D31)</f>
        <v>4508070000</v>
      </c>
      <c r="E25" s="32"/>
    </row>
    <row r="26" spans="1:5" ht="12.75" customHeight="1">
      <c r="A26" s="33" t="s">
        <v>46</v>
      </c>
      <c r="B26" s="19" t="s">
        <v>28</v>
      </c>
      <c r="C26" s="63">
        <v>0</v>
      </c>
      <c r="D26" s="63">
        <v>4413020000</v>
      </c>
      <c r="E26" s="34"/>
    </row>
    <row r="27" spans="1:5" ht="12.75" customHeight="1">
      <c r="A27" s="33" t="s">
        <v>48</v>
      </c>
      <c r="B27" s="20" t="s">
        <v>29</v>
      </c>
      <c r="C27" s="63">
        <v>0</v>
      </c>
      <c r="D27" s="63">
        <v>250000</v>
      </c>
      <c r="E27" s="34"/>
    </row>
    <row r="28" spans="1:5" ht="12.75" customHeight="1">
      <c r="A28" s="33" t="s">
        <v>49</v>
      </c>
      <c r="B28" s="19" t="s">
        <v>30</v>
      </c>
      <c r="C28" s="63">
        <v>0</v>
      </c>
      <c r="D28" s="63">
        <v>90000000</v>
      </c>
      <c r="E28" s="34"/>
    </row>
    <row r="29" spans="1:5" ht="12.75" customHeight="1">
      <c r="A29" s="33" t="s">
        <v>50</v>
      </c>
      <c r="B29" s="20" t="s">
        <v>31</v>
      </c>
      <c r="C29" s="63">
        <v>0</v>
      </c>
      <c r="D29" s="63">
        <v>2000000</v>
      </c>
      <c r="E29" s="34"/>
    </row>
    <row r="30" spans="1:5" ht="12.75" customHeight="1">
      <c r="A30" s="33" t="s">
        <v>51</v>
      </c>
      <c r="B30" s="20" t="s">
        <v>32</v>
      </c>
      <c r="C30" s="63">
        <v>0</v>
      </c>
      <c r="D30" s="63">
        <v>2800000</v>
      </c>
      <c r="E30" s="34"/>
    </row>
    <row r="31" spans="1:5" ht="12.75" customHeight="1">
      <c r="A31" s="33" t="s">
        <v>90</v>
      </c>
      <c r="B31" s="20" t="s">
        <v>91</v>
      </c>
      <c r="C31" s="63">
        <v>0</v>
      </c>
      <c r="D31" s="63">
        <v>0</v>
      </c>
      <c r="E31" s="34"/>
    </row>
    <row r="32" spans="1:5" ht="12.75" customHeight="1">
      <c r="A32" s="30" t="s">
        <v>11</v>
      </c>
      <c r="B32" s="31" t="s">
        <v>33</v>
      </c>
      <c r="C32" s="62">
        <f>SUM(C33:C36)</f>
        <v>0</v>
      </c>
      <c r="D32" s="62">
        <f>SUM(D33:D36)</f>
        <v>22100000</v>
      </c>
      <c r="E32" s="32"/>
    </row>
    <row r="33" spans="1:5" ht="12.75" customHeight="1">
      <c r="A33" s="33" t="s">
        <v>47</v>
      </c>
      <c r="B33" s="20" t="s">
        <v>34</v>
      </c>
      <c r="C33" s="63">
        <v>0</v>
      </c>
      <c r="D33" s="63">
        <v>0</v>
      </c>
      <c r="E33" s="34"/>
    </row>
    <row r="34" spans="1:5" ht="12.75" customHeight="1">
      <c r="A34" s="33" t="s">
        <v>52</v>
      </c>
      <c r="B34" s="20" t="s">
        <v>35</v>
      </c>
      <c r="C34" s="63">
        <v>0</v>
      </c>
      <c r="D34" s="63">
        <v>0</v>
      </c>
      <c r="E34" s="34"/>
    </row>
    <row r="35" spans="1:5" ht="12.75" customHeight="1">
      <c r="A35" s="33" t="s">
        <v>53</v>
      </c>
      <c r="B35" s="20" t="s">
        <v>36</v>
      </c>
      <c r="C35" s="63">
        <v>0</v>
      </c>
      <c r="D35" s="63">
        <v>22100000</v>
      </c>
      <c r="E35" s="34"/>
    </row>
    <row r="36" spans="1:5" ht="12.75" customHeight="1">
      <c r="A36" s="33" t="s">
        <v>93</v>
      </c>
      <c r="B36" s="20" t="s">
        <v>92</v>
      </c>
      <c r="C36" s="63">
        <v>0</v>
      </c>
      <c r="D36" s="63">
        <v>0</v>
      </c>
      <c r="E36" s="34"/>
    </row>
    <row r="37" spans="1:5" s="4" customFormat="1" ht="12.75" customHeight="1">
      <c r="A37" s="30">
        <v>3</v>
      </c>
      <c r="B37" s="31" t="s">
        <v>54</v>
      </c>
      <c r="C37" s="62">
        <f>SUM(C38,C49)</f>
        <v>0</v>
      </c>
      <c r="D37" s="62">
        <f>SUM(D38,D49)</f>
        <v>3001860000</v>
      </c>
      <c r="E37" s="32"/>
    </row>
    <row r="38" spans="1:5" s="4" customFormat="1" ht="12.75" customHeight="1">
      <c r="A38" s="30" t="s">
        <v>12</v>
      </c>
      <c r="B38" s="31" t="s">
        <v>55</v>
      </c>
      <c r="C38" s="62">
        <f>SUM(C39,C44)</f>
        <v>0</v>
      </c>
      <c r="D38" s="62">
        <f>SUM(D39,D44)</f>
        <v>3001860000</v>
      </c>
      <c r="E38" s="32"/>
    </row>
    <row r="39" spans="1:5" s="21" customFormat="1" ht="12.75" customHeight="1">
      <c r="A39" s="35" t="s">
        <v>56</v>
      </c>
      <c r="B39" s="36" t="s">
        <v>62</v>
      </c>
      <c r="C39" s="64">
        <f>SUM(C40:C43)</f>
        <v>0</v>
      </c>
      <c r="D39" s="64">
        <f>SUM(D40:D43)</f>
        <v>0</v>
      </c>
      <c r="E39" s="37"/>
    </row>
    <row r="40" spans="1:5" ht="12.75" customHeight="1">
      <c r="A40" s="33" t="s">
        <v>4</v>
      </c>
      <c r="B40" s="38" t="s">
        <v>57</v>
      </c>
      <c r="C40" s="63">
        <v>0</v>
      </c>
      <c r="D40" s="63">
        <v>0</v>
      </c>
      <c r="E40" s="34"/>
    </row>
    <row r="41" spans="1:5" ht="12.75" customHeight="1">
      <c r="A41" s="33" t="s">
        <v>5</v>
      </c>
      <c r="B41" s="38" t="s">
        <v>58</v>
      </c>
      <c r="C41" s="63">
        <v>0</v>
      </c>
      <c r="D41" s="63">
        <v>0</v>
      </c>
      <c r="E41" s="34"/>
    </row>
    <row r="42" spans="1:5" ht="12.75" customHeight="1">
      <c r="A42" s="33" t="s">
        <v>6</v>
      </c>
      <c r="B42" s="38" t="s">
        <v>59</v>
      </c>
      <c r="C42" s="63">
        <v>0</v>
      </c>
      <c r="D42" s="63">
        <v>0</v>
      </c>
      <c r="E42" s="34"/>
    </row>
    <row r="43" spans="1:5" ht="12.75" customHeight="1">
      <c r="A43" s="33" t="s">
        <v>17</v>
      </c>
      <c r="B43" s="38" t="s">
        <v>18</v>
      </c>
      <c r="C43" s="63">
        <v>0</v>
      </c>
      <c r="D43" s="63">
        <v>0</v>
      </c>
      <c r="E43" s="34"/>
    </row>
    <row r="44" spans="1:5" ht="12.75" customHeight="1">
      <c r="A44" s="39" t="s">
        <v>60</v>
      </c>
      <c r="B44" s="36" t="s">
        <v>63</v>
      </c>
      <c r="C44" s="65">
        <f>SUM(C45:C48)</f>
        <v>0</v>
      </c>
      <c r="D44" s="65">
        <f>SUM(D45:D48)</f>
        <v>3001860000</v>
      </c>
      <c r="E44" s="40"/>
    </row>
    <row r="45" spans="1:5" ht="12.75" customHeight="1">
      <c r="A45" s="33" t="s">
        <v>4</v>
      </c>
      <c r="B45" s="38" t="s">
        <v>57</v>
      </c>
      <c r="C45" s="63">
        <v>0</v>
      </c>
      <c r="D45" s="63">
        <v>195563727</v>
      </c>
      <c r="E45" s="34"/>
    </row>
    <row r="46" spans="1:5" ht="12.75" customHeight="1">
      <c r="A46" s="33" t="s">
        <v>5</v>
      </c>
      <c r="B46" s="38" t="s">
        <v>58</v>
      </c>
      <c r="C46" s="63">
        <v>0</v>
      </c>
      <c r="D46" s="63">
        <v>2689296273</v>
      </c>
      <c r="E46" s="34"/>
    </row>
    <row r="47" spans="1:5" ht="12.75" customHeight="1">
      <c r="A47" s="33" t="s">
        <v>6</v>
      </c>
      <c r="B47" s="38" t="s">
        <v>59</v>
      </c>
      <c r="C47" s="63">
        <v>0</v>
      </c>
      <c r="D47" s="63">
        <v>97000000</v>
      </c>
      <c r="E47" s="34"/>
    </row>
    <row r="48" spans="1:5" ht="12.75" customHeight="1">
      <c r="A48" s="33" t="s">
        <v>17</v>
      </c>
      <c r="B48" s="38" t="s">
        <v>18</v>
      </c>
      <c r="C48" s="63">
        <v>0</v>
      </c>
      <c r="D48" s="63">
        <v>20000000</v>
      </c>
      <c r="E48" s="34"/>
    </row>
    <row r="49" spans="1:5" s="4" customFormat="1" ht="12.75" customHeight="1">
      <c r="A49" s="30" t="s">
        <v>13</v>
      </c>
      <c r="B49" s="31" t="s">
        <v>61</v>
      </c>
      <c r="C49" s="62">
        <f>SUM(C50,C55)</f>
        <v>0</v>
      </c>
      <c r="D49" s="62">
        <f>SUM(D50,D55)</f>
        <v>0</v>
      </c>
      <c r="E49" s="32"/>
    </row>
    <row r="50" spans="1:5" s="21" customFormat="1" ht="12.75" customHeight="1">
      <c r="A50" s="35" t="s">
        <v>15</v>
      </c>
      <c r="B50" s="36" t="s">
        <v>62</v>
      </c>
      <c r="C50" s="64">
        <f>SUM(C51:C54)</f>
        <v>0</v>
      </c>
      <c r="D50" s="64">
        <f>SUM(D51:D54)</f>
        <v>0</v>
      </c>
      <c r="E50" s="37"/>
    </row>
    <row r="51" spans="1:5" ht="12.75" customHeight="1">
      <c r="A51" s="33" t="s">
        <v>4</v>
      </c>
      <c r="B51" s="38" t="s">
        <v>57</v>
      </c>
      <c r="C51" s="63">
        <v>0</v>
      </c>
      <c r="D51" s="63">
        <v>0</v>
      </c>
      <c r="E51" s="34"/>
    </row>
    <row r="52" spans="1:5" ht="12.75" customHeight="1">
      <c r="A52" s="33" t="s">
        <v>5</v>
      </c>
      <c r="B52" s="38" t="s">
        <v>58</v>
      </c>
      <c r="C52" s="63">
        <v>0</v>
      </c>
      <c r="D52" s="63">
        <v>0</v>
      </c>
      <c r="E52" s="34"/>
    </row>
    <row r="53" spans="1:5" ht="12.75" customHeight="1">
      <c r="A53" s="33" t="s">
        <v>6</v>
      </c>
      <c r="B53" s="38" t="s">
        <v>59</v>
      </c>
      <c r="C53" s="63">
        <v>0</v>
      </c>
      <c r="D53" s="63">
        <v>0</v>
      </c>
      <c r="E53" s="34"/>
    </row>
    <row r="54" spans="1:5" ht="12.75" customHeight="1">
      <c r="A54" s="33" t="s">
        <v>17</v>
      </c>
      <c r="B54" s="38" t="s">
        <v>18</v>
      </c>
      <c r="C54" s="63">
        <v>0</v>
      </c>
      <c r="D54" s="63">
        <v>0</v>
      </c>
      <c r="E54" s="34"/>
    </row>
    <row r="55" spans="1:5" s="21" customFormat="1" ht="12.75" customHeight="1">
      <c r="A55" s="35" t="s">
        <v>16</v>
      </c>
      <c r="B55" s="36" t="s">
        <v>63</v>
      </c>
      <c r="C55" s="64">
        <f>SUM(C56:C59)</f>
        <v>0</v>
      </c>
      <c r="D55" s="64">
        <f>SUM(D56:D59)</f>
        <v>0</v>
      </c>
      <c r="E55" s="37"/>
    </row>
    <row r="56" spans="1:5" ht="12.75" customHeight="1">
      <c r="A56" s="33" t="s">
        <v>4</v>
      </c>
      <c r="B56" s="38" t="s">
        <v>57</v>
      </c>
      <c r="C56" s="63">
        <v>0</v>
      </c>
      <c r="D56" s="63">
        <v>0</v>
      </c>
      <c r="E56" s="34"/>
    </row>
    <row r="57" spans="1:5" ht="12.75" customHeight="1">
      <c r="A57" s="33" t="s">
        <v>5</v>
      </c>
      <c r="B57" s="38" t="s">
        <v>58</v>
      </c>
      <c r="C57" s="63">
        <v>0</v>
      </c>
      <c r="D57" s="63">
        <v>0</v>
      </c>
      <c r="E57" s="34"/>
    </row>
    <row r="58" spans="1:5" ht="12.75" customHeight="1">
      <c r="A58" s="33" t="s">
        <v>6</v>
      </c>
      <c r="B58" s="38" t="s">
        <v>59</v>
      </c>
      <c r="C58" s="63">
        <v>0</v>
      </c>
      <c r="D58" s="63">
        <v>0</v>
      </c>
      <c r="E58" s="34"/>
    </row>
    <row r="59" spans="1:5" ht="12.75" customHeight="1">
      <c r="A59" s="33" t="s">
        <v>17</v>
      </c>
      <c r="B59" s="38" t="s">
        <v>18</v>
      </c>
      <c r="C59" s="63">
        <v>0</v>
      </c>
      <c r="D59" s="63">
        <v>0</v>
      </c>
      <c r="E59" s="34"/>
    </row>
    <row r="60" spans="1:5" ht="12.75" customHeight="1">
      <c r="A60" s="41" t="s">
        <v>1</v>
      </c>
      <c r="B60" s="42" t="s">
        <v>64</v>
      </c>
      <c r="C60" s="66">
        <f>SUM(C61,C79,C89,C91)</f>
        <v>2361257752</v>
      </c>
      <c r="D60" s="66">
        <f>SUM(D61,D79,D89,D91)</f>
        <v>18376057752</v>
      </c>
      <c r="E60" s="43"/>
    </row>
    <row r="61" spans="1:5" ht="12.75" customHeight="1">
      <c r="A61" s="30">
        <v>1</v>
      </c>
      <c r="B61" s="31" t="s">
        <v>61</v>
      </c>
      <c r="C61" s="62">
        <f>SUM(C62,C68)</f>
        <v>166683752</v>
      </c>
      <c r="D61" s="62">
        <f>SUM(D62,D68)</f>
        <v>6631683752</v>
      </c>
      <c r="E61" s="32"/>
    </row>
    <row r="62" spans="1:5" ht="12.75" customHeight="1">
      <c r="A62" s="30" t="s">
        <v>8</v>
      </c>
      <c r="B62" s="36" t="s">
        <v>62</v>
      </c>
      <c r="C62" s="62">
        <f>SUM(C63:C67)</f>
        <v>49753752</v>
      </c>
      <c r="D62" s="62">
        <f>SUM(D63:D67)</f>
        <v>3473753752</v>
      </c>
      <c r="E62" s="32"/>
    </row>
    <row r="63" spans="1:5" ht="12.75" customHeight="1">
      <c r="A63" s="33" t="s">
        <v>37</v>
      </c>
      <c r="B63" s="38" t="s">
        <v>57</v>
      </c>
      <c r="C63" s="63">
        <v>8476291</v>
      </c>
      <c r="D63" s="63">
        <f>2517168704+C63</f>
        <v>2525644995</v>
      </c>
      <c r="E63" s="34"/>
    </row>
    <row r="64" spans="1:5" ht="12.75" customHeight="1">
      <c r="A64" s="33" t="s">
        <v>38</v>
      </c>
      <c r="B64" s="38" t="s">
        <v>58</v>
      </c>
      <c r="C64" s="63">
        <v>0</v>
      </c>
      <c r="D64" s="63">
        <v>582831296</v>
      </c>
      <c r="E64" s="34"/>
    </row>
    <row r="65" spans="1:5" ht="12.75" customHeight="1">
      <c r="A65" s="33" t="s">
        <v>39</v>
      </c>
      <c r="B65" s="38" t="s">
        <v>59</v>
      </c>
      <c r="C65" s="63">
        <v>0</v>
      </c>
      <c r="D65" s="63">
        <v>153000000</v>
      </c>
      <c r="E65" s="34"/>
    </row>
    <row r="66" spans="1:5" ht="12.75" customHeight="1">
      <c r="A66" s="33" t="s">
        <v>40</v>
      </c>
      <c r="B66" s="38" t="s">
        <v>18</v>
      </c>
      <c r="C66" s="63">
        <v>0</v>
      </c>
      <c r="D66" s="63">
        <v>84000000</v>
      </c>
      <c r="E66" s="34"/>
    </row>
    <row r="67" spans="1:7" ht="12.75" customHeight="1">
      <c r="A67" s="33" t="s">
        <v>41</v>
      </c>
      <c r="B67" s="38" t="s">
        <v>72</v>
      </c>
      <c r="C67" s="63">
        <v>41277461</v>
      </c>
      <c r="D67" s="63">
        <f>87000000+C67</f>
        <v>128277461</v>
      </c>
      <c r="E67" s="34"/>
      <c r="G67" s="116"/>
    </row>
    <row r="68" spans="1:5" ht="12.75" customHeight="1">
      <c r="A68" s="30">
        <v>1.2</v>
      </c>
      <c r="B68" s="36" t="s">
        <v>63</v>
      </c>
      <c r="C68" s="64">
        <f>SUM(C69:C78)</f>
        <v>116930000</v>
      </c>
      <c r="D68" s="64">
        <f>SUM(D69:D78)</f>
        <v>3157930000</v>
      </c>
      <c r="E68" s="32"/>
    </row>
    <row r="69" spans="1:5" ht="12.75" customHeight="1">
      <c r="A69" s="44" t="s">
        <v>42</v>
      </c>
      <c r="B69" s="38" t="s">
        <v>65</v>
      </c>
      <c r="C69" s="63">
        <v>0</v>
      </c>
      <c r="D69" s="63">
        <v>16000000</v>
      </c>
      <c r="E69" s="34"/>
    </row>
    <row r="70" spans="1:5" ht="12.75" customHeight="1">
      <c r="A70" s="44" t="s">
        <v>43</v>
      </c>
      <c r="B70" s="38" t="s">
        <v>66</v>
      </c>
      <c r="C70" s="63">
        <v>0</v>
      </c>
      <c r="D70" s="63">
        <v>45000000</v>
      </c>
      <c r="E70" s="34"/>
    </row>
    <row r="71" spans="1:5" ht="12.75" customHeight="1">
      <c r="A71" s="44" t="s">
        <v>44</v>
      </c>
      <c r="B71" s="38" t="s">
        <v>67</v>
      </c>
      <c r="C71" s="63">
        <v>0</v>
      </c>
      <c r="D71" s="63">
        <v>45000000</v>
      </c>
      <c r="E71" s="34"/>
    </row>
    <row r="72" spans="1:5" ht="12.75" customHeight="1">
      <c r="A72" s="44" t="s">
        <v>89</v>
      </c>
      <c r="B72" s="38" t="s">
        <v>68</v>
      </c>
      <c r="C72" s="63">
        <v>0</v>
      </c>
      <c r="D72" s="63">
        <v>58000000</v>
      </c>
      <c r="E72" s="34"/>
    </row>
    <row r="73" spans="1:5" ht="12.75" customHeight="1">
      <c r="A73" s="44" t="s">
        <v>116</v>
      </c>
      <c r="B73" s="38" t="s">
        <v>69</v>
      </c>
      <c r="C73" s="63">
        <v>0</v>
      </c>
      <c r="D73" s="63">
        <v>5000000</v>
      </c>
      <c r="E73" s="34"/>
    </row>
    <row r="74" spans="1:5" ht="12.75" customHeight="1">
      <c r="A74" s="44" t="s">
        <v>117</v>
      </c>
      <c r="B74" s="38" t="s">
        <v>70</v>
      </c>
      <c r="C74" s="63">
        <v>0</v>
      </c>
      <c r="D74" s="63">
        <v>75000000</v>
      </c>
      <c r="E74" s="34"/>
    </row>
    <row r="75" spans="1:5" ht="12.75" customHeight="1">
      <c r="A75" s="44" t="s">
        <v>118</v>
      </c>
      <c r="B75" s="38" t="s">
        <v>79</v>
      </c>
      <c r="C75" s="63">
        <v>0</v>
      </c>
      <c r="D75" s="63">
        <v>2435000000</v>
      </c>
      <c r="E75" s="34"/>
    </row>
    <row r="76" spans="1:5" ht="27" customHeight="1">
      <c r="A76" s="44" t="s">
        <v>147</v>
      </c>
      <c r="B76" s="45" t="s">
        <v>84</v>
      </c>
      <c r="C76" s="63">
        <v>0</v>
      </c>
      <c r="D76" s="63">
        <v>72000000</v>
      </c>
      <c r="E76" s="34"/>
    </row>
    <row r="77" spans="1:5" ht="12.75" customHeight="1">
      <c r="A77" s="44" t="s">
        <v>148</v>
      </c>
      <c r="B77" s="38" t="s">
        <v>71</v>
      </c>
      <c r="C77" s="63">
        <v>110930000</v>
      </c>
      <c r="D77" s="63">
        <v>400930000</v>
      </c>
      <c r="E77" s="34"/>
    </row>
    <row r="78" spans="1:5" ht="12.75" customHeight="1">
      <c r="A78" s="44" t="s">
        <v>149</v>
      </c>
      <c r="B78" s="38" t="s">
        <v>146</v>
      </c>
      <c r="C78" s="63">
        <v>6000000</v>
      </c>
      <c r="D78" s="63">
        <f>C78</f>
        <v>6000000</v>
      </c>
      <c r="E78" s="34"/>
    </row>
    <row r="79" spans="1:5" s="4" customFormat="1" ht="12.75" customHeight="1">
      <c r="A79" s="30">
        <v>2</v>
      </c>
      <c r="B79" s="31" t="s">
        <v>73</v>
      </c>
      <c r="C79" s="62">
        <f>SUM(C84:C88)</f>
        <v>2194574000</v>
      </c>
      <c r="D79" s="62">
        <f>SUM(D84:D88)</f>
        <v>11674574000</v>
      </c>
      <c r="E79" s="32"/>
    </row>
    <row r="80" spans="1:5" s="21" customFormat="1" ht="12.75" customHeight="1">
      <c r="A80" s="35" t="s">
        <v>10</v>
      </c>
      <c r="B80" s="36" t="s">
        <v>62</v>
      </c>
      <c r="C80" s="64">
        <f>SUM(C81:C82)</f>
        <v>0</v>
      </c>
      <c r="D80" s="64">
        <f>SUM(D81:D82)</f>
        <v>0</v>
      </c>
      <c r="E80" s="37"/>
    </row>
    <row r="81" spans="1:5" ht="12.75" customHeight="1">
      <c r="A81" s="33" t="s">
        <v>46</v>
      </c>
      <c r="B81" s="38" t="s">
        <v>78</v>
      </c>
      <c r="C81" s="63">
        <v>0</v>
      </c>
      <c r="D81" s="63">
        <v>0</v>
      </c>
      <c r="E81" s="34"/>
    </row>
    <row r="82" spans="1:5" ht="12.75" customHeight="1">
      <c r="A82" s="33" t="s">
        <v>48</v>
      </c>
      <c r="B82" s="38" t="s">
        <v>72</v>
      </c>
      <c r="C82" s="63">
        <v>0</v>
      </c>
      <c r="D82" s="63">
        <v>0</v>
      </c>
      <c r="E82" s="34"/>
    </row>
    <row r="83" spans="1:5" s="21" customFormat="1" ht="12.75" customHeight="1">
      <c r="A83" s="35" t="s">
        <v>11</v>
      </c>
      <c r="B83" s="36" t="s">
        <v>63</v>
      </c>
      <c r="C83" s="64">
        <f>SUM(C84:C88)</f>
        <v>2194574000</v>
      </c>
      <c r="D83" s="64">
        <f>SUM(D84:D88)</f>
        <v>11674574000</v>
      </c>
      <c r="E83" s="37"/>
    </row>
    <row r="84" spans="1:5" ht="12.75" customHeight="1">
      <c r="A84" s="33" t="s">
        <v>47</v>
      </c>
      <c r="B84" s="38" t="s">
        <v>77</v>
      </c>
      <c r="C84" s="63">
        <v>1940000000</v>
      </c>
      <c r="D84" s="63">
        <f>1480000000+C84</f>
        <v>3420000000</v>
      </c>
      <c r="E84" s="34"/>
    </row>
    <row r="85" spans="1:5" ht="12.75" customHeight="1">
      <c r="A85" s="33" t="s">
        <v>52</v>
      </c>
      <c r="B85" s="38" t="s">
        <v>74</v>
      </c>
      <c r="C85" s="63">
        <v>0</v>
      </c>
      <c r="D85" s="63">
        <v>8000000000</v>
      </c>
      <c r="E85" s="34"/>
    </row>
    <row r="86" spans="1:5" ht="12.75" customHeight="1">
      <c r="A86" s="33" t="s">
        <v>53</v>
      </c>
      <c r="B86" s="45" t="s">
        <v>75</v>
      </c>
      <c r="C86" s="63">
        <v>0</v>
      </c>
      <c r="D86" s="63">
        <v>0</v>
      </c>
      <c r="E86" s="34"/>
    </row>
    <row r="87" spans="1:5" ht="12.75" customHeight="1">
      <c r="A87" s="33" t="s">
        <v>93</v>
      </c>
      <c r="B87" s="45" t="s">
        <v>76</v>
      </c>
      <c r="C87" s="63">
        <v>0</v>
      </c>
      <c r="D87" s="63">
        <v>0</v>
      </c>
      <c r="E87" s="46"/>
    </row>
    <row r="88" spans="1:5" ht="12.75" customHeight="1">
      <c r="A88" s="50" t="s">
        <v>121</v>
      </c>
      <c r="B88" s="117" t="s">
        <v>151</v>
      </c>
      <c r="C88" s="101">
        <v>254574000</v>
      </c>
      <c r="D88" s="101">
        <f>C88</f>
        <v>254574000</v>
      </c>
      <c r="E88" s="46"/>
    </row>
    <row r="89" spans="1:5" s="4" customFormat="1" ht="12.75" customHeight="1">
      <c r="A89" s="47">
        <v>3</v>
      </c>
      <c r="B89" s="48" t="s">
        <v>80</v>
      </c>
      <c r="C89" s="67">
        <f>SUM(C90)</f>
        <v>0</v>
      </c>
      <c r="D89" s="67">
        <f>SUM(D90)</f>
        <v>19800000</v>
      </c>
      <c r="E89" s="49"/>
    </row>
    <row r="90" spans="1:5" ht="12.75" customHeight="1">
      <c r="A90" s="50" t="s">
        <v>12</v>
      </c>
      <c r="B90" s="45" t="s">
        <v>81</v>
      </c>
      <c r="C90" s="63">
        <v>0</v>
      </c>
      <c r="D90" s="63">
        <v>19800000</v>
      </c>
      <c r="E90" s="46"/>
    </row>
    <row r="91" spans="1:5" s="4" customFormat="1" ht="12.75" customHeight="1">
      <c r="A91" s="47">
        <v>4</v>
      </c>
      <c r="B91" s="48" t="s">
        <v>82</v>
      </c>
      <c r="C91" s="67">
        <f>SUM(C92)</f>
        <v>0</v>
      </c>
      <c r="D91" s="67">
        <f>SUM(D92)</f>
        <v>50000000</v>
      </c>
      <c r="E91" s="49"/>
    </row>
    <row r="92" spans="1:5" ht="12.75" customHeight="1">
      <c r="A92" s="50" t="s">
        <v>14</v>
      </c>
      <c r="B92" s="45" t="s">
        <v>83</v>
      </c>
      <c r="C92" s="63">
        <v>0</v>
      </c>
      <c r="D92" s="63">
        <v>50000000</v>
      </c>
      <c r="E92" s="46"/>
    </row>
    <row r="93" spans="1:5" ht="12.75" customHeight="1">
      <c r="A93" s="41" t="s">
        <v>2</v>
      </c>
      <c r="B93" s="42" t="s">
        <v>97</v>
      </c>
      <c r="C93" s="66">
        <f>SUM(C94:C96)</f>
        <v>13493000000</v>
      </c>
      <c r="D93" s="66">
        <f>SUM(D94:D96)</f>
        <v>95043000000</v>
      </c>
      <c r="E93" s="43"/>
    </row>
    <row r="94" spans="1:5" ht="12.75" customHeight="1">
      <c r="A94" s="50">
        <v>1</v>
      </c>
      <c r="B94" s="45" t="s">
        <v>98</v>
      </c>
      <c r="C94" s="63">
        <v>0</v>
      </c>
      <c r="D94" s="63">
        <v>500000000</v>
      </c>
      <c r="E94" s="46"/>
    </row>
    <row r="95" spans="1:5" ht="12.75" customHeight="1">
      <c r="A95" s="50">
        <v>2</v>
      </c>
      <c r="B95" s="45" t="s">
        <v>139</v>
      </c>
      <c r="C95" s="63">
        <f>'[12]TH.NSNN.18'!$K$192</f>
        <v>12279000000</v>
      </c>
      <c r="D95" s="63">
        <f>'[12]TH.NSNN.18'!$E$192</f>
        <v>92450000000</v>
      </c>
      <c r="E95" s="46"/>
    </row>
    <row r="96" spans="1:5" ht="18" customHeight="1">
      <c r="A96" s="50">
        <v>3</v>
      </c>
      <c r="B96" s="45" t="s">
        <v>140</v>
      </c>
      <c r="C96" s="63">
        <f>'[12]TH.NSNN.18'!$K$193</f>
        <v>1214000000</v>
      </c>
      <c r="D96" s="63">
        <f>'[12]TH.NSNN.18'!$E$193</f>
        <v>2093000000</v>
      </c>
      <c r="E96" s="46"/>
    </row>
    <row r="97" spans="1:5" s="12" customFormat="1" ht="9" customHeight="1">
      <c r="A97" s="16"/>
      <c r="B97" s="13"/>
      <c r="C97" s="14"/>
      <c r="D97" s="14"/>
      <c r="E97" s="14"/>
    </row>
    <row r="98" spans="1:5" ht="9.75" customHeight="1">
      <c r="A98" s="5"/>
      <c r="B98" s="10"/>
      <c r="C98" s="11"/>
      <c r="D98" s="11"/>
      <c r="E98" s="11"/>
    </row>
    <row r="99" spans="1:5" ht="15" customHeight="1">
      <c r="A99" s="5"/>
      <c r="B99" s="22" t="s">
        <v>128</v>
      </c>
      <c r="C99" s="11"/>
      <c r="D99" s="11"/>
      <c r="E99" s="11"/>
    </row>
    <row r="100" spans="1:4" ht="15" customHeight="1">
      <c r="A100" s="5"/>
      <c r="B100" s="22"/>
      <c r="D100" s="25" t="s">
        <v>85</v>
      </c>
    </row>
    <row r="101" spans="1:4" ht="15" customHeight="1">
      <c r="A101" s="5"/>
      <c r="B101" s="22"/>
      <c r="D101" s="26" t="s">
        <v>86</v>
      </c>
    </row>
    <row r="102" spans="1:5" ht="15" customHeight="1">
      <c r="A102" s="5"/>
      <c r="B102" s="22"/>
      <c r="C102" s="11"/>
      <c r="D102" s="11"/>
      <c r="E102" s="23"/>
    </row>
    <row r="103" spans="1:5" ht="15" customHeight="1">
      <c r="A103" s="5"/>
      <c r="B103" s="22"/>
      <c r="C103" s="11"/>
      <c r="D103" s="11"/>
      <c r="E103" s="23"/>
    </row>
    <row r="104" ht="17.25">
      <c r="E104" s="24"/>
    </row>
    <row r="105" ht="17.25">
      <c r="E105" s="24"/>
    </row>
    <row r="106" ht="17.25">
      <c r="E106" s="24"/>
    </row>
  </sheetData>
  <sheetProtection/>
  <mergeCells count="4">
    <mergeCell ref="A4:E4"/>
    <mergeCell ref="A5:E5"/>
    <mergeCell ref="A6:E6"/>
    <mergeCell ref="A7:E7"/>
  </mergeCells>
  <printOptions/>
  <pageMargins left="0.32" right="0.18" top="0.25" bottom="0.39" header="0.16" footer="0.16"/>
  <pageSetup horizontalDpi="600" verticalDpi="600" orientation="portrait" paperSize="9" scale="98" r:id="rId1"/>
  <headerFooter alignWithMargins="0">
    <oddFooter>&amp;L&amp;8&amp;F&amp;C&amp;P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22"/>
  <sheetViews>
    <sheetView zoomScalePageLayoutView="0" workbookViewId="0" topLeftCell="A1">
      <selection activeCell="F118" sqref="F118"/>
    </sheetView>
  </sheetViews>
  <sheetFormatPr defaultColWidth="9.00390625" defaultRowHeight="12.75"/>
  <cols>
    <col min="1" max="1" width="5.25390625" style="2" customWidth="1"/>
    <col min="2" max="2" width="41.875" style="8" customWidth="1"/>
    <col min="3" max="5" width="14.375" style="8" customWidth="1"/>
    <col min="6" max="6" width="7.875" style="8" customWidth="1"/>
    <col min="7" max="7" width="7.25390625" style="8" customWidth="1"/>
    <col min="8" max="8" width="14.375" style="8" hidden="1" customWidth="1"/>
    <col min="9" max="9" width="8.375" style="8" customWidth="1"/>
    <col min="10" max="10" width="13.75390625" style="1" bestFit="1" customWidth="1"/>
    <col min="11" max="11" width="9.125" style="1" customWidth="1"/>
    <col min="12" max="12" width="12.375" style="1" bestFit="1" customWidth="1"/>
    <col min="13" max="16384" width="9.125" style="1" customWidth="1"/>
  </cols>
  <sheetData>
    <row r="1" spans="1:9" s="53" customFormat="1" ht="13.5">
      <c r="A1" s="81" t="s">
        <v>124</v>
      </c>
      <c r="I1" s="53" t="s">
        <v>152</v>
      </c>
    </row>
    <row r="2" s="53" customFormat="1" ht="13.5">
      <c r="A2" s="82" t="s">
        <v>125</v>
      </c>
    </row>
    <row r="3" spans="1:9" ht="18" customHeight="1">
      <c r="A3" s="119" t="s">
        <v>103</v>
      </c>
      <c r="B3" s="139"/>
      <c r="C3" s="139"/>
      <c r="D3" s="139"/>
      <c r="E3" s="139"/>
      <c r="F3" s="139"/>
      <c r="G3" s="139"/>
      <c r="H3" s="139"/>
      <c r="I3" s="139"/>
    </row>
    <row r="4" spans="1:9" ht="18" customHeight="1">
      <c r="A4" s="119" t="s">
        <v>145</v>
      </c>
      <c r="B4" s="119"/>
      <c r="C4" s="119"/>
      <c r="D4" s="119"/>
      <c r="E4" s="119"/>
      <c r="F4" s="119"/>
      <c r="G4" s="119"/>
      <c r="H4" s="119"/>
      <c r="I4" s="119"/>
    </row>
    <row r="5" spans="1:9" ht="18" customHeight="1">
      <c r="A5" s="119" t="s">
        <v>102</v>
      </c>
      <c r="B5" s="139"/>
      <c r="C5" s="139"/>
      <c r="D5" s="139"/>
      <c r="E5" s="139"/>
      <c r="F5" s="139"/>
      <c r="G5" s="139"/>
      <c r="H5" s="139"/>
      <c r="I5" s="139"/>
    </row>
    <row r="6" ht="13.5" customHeight="1"/>
    <row r="7" spans="1:9" s="69" customFormat="1" ht="13.5" customHeight="1">
      <c r="A7" s="121" t="s">
        <v>0</v>
      </c>
      <c r="B7" s="121" t="s">
        <v>87</v>
      </c>
      <c r="C7" s="121" t="s">
        <v>104</v>
      </c>
      <c r="D7" s="124" t="s">
        <v>138</v>
      </c>
      <c r="E7" s="125"/>
      <c r="F7" s="130" t="s">
        <v>106</v>
      </c>
      <c r="G7" s="130"/>
      <c r="H7" s="130"/>
      <c r="I7" s="130"/>
    </row>
    <row r="8" spans="1:9" s="69" customFormat="1" ht="13.5" customHeight="1">
      <c r="A8" s="122"/>
      <c r="B8" s="122"/>
      <c r="C8" s="122"/>
      <c r="D8" s="121" t="s">
        <v>135</v>
      </c>
      <c r="E8" s="121" t="s">
        <v>136</v>
      </c>
      <c r="F8" s="128" t="s">
        <v>105</v>
      </c>
      <c r="G8" s="129"/>
      <c r="H8" s="121" t="s">
        <v>108</v>
      </c>
      <c r="I8" s="121" t="s">
        <v>107</v>
      </c>
    </row>
    <row r="9" spans="1:9" s="69" customFormat="1" ht="13.5" customHeight="1">
      <c r="A9" s="123"/>
      <c r="B9" s="123"/>
      <c r="C9" s="123"/>
      <c r="D9" s="123"/>
      <c r="E9" s="123"/>
      <c r="F9" s="68" t="s">
        <v>135</v>
      </c>
      <c r="G9" s="68" t="s">
        <v>136</v>
      </c>
      <c r="H9" s="123"/>
      <c r="I9" s="123"/>
    </row>
    <row r="10" spans="1:12" s="3" customFormat="1" ht="17.25" customHeight="1">
      <c r="A10" s="27" t="s">
        <v>3</v>
      </c>
      <c r="B10" s="28" t="s">
        <v>26</v>
      </c>
      <c r="C10" s="73">
        <f>SUM(C11)</f>
        <v>7532030000</v>
      </c>
      <c r="D10" s="73">
        <f>SUM(D11)</f>
        <v>2041727312</v>
      </c>
      <c r="E10" s="73">
        <f>SUM(E11)</f>
        <v>5704177312</v>
      </c>
      <c r="F10" s="83">
        <f>D10/C10</f>
        <v>0.27107264734739506</v>
      </c>
      <c r="G10" s="83">
        <f>E10/C10</f>
        <v>0.7573227021135073</v>
      </c>
      <c r="H10" s="73">
        <f>SUM(H11)</f>
        <v>1507760000</v>
      </c>
      <c r="I10" s="83">
        <f>D10/H10</f>
        <v>1.3541460922162678</v>
      </c>
      <c r="L10" s="69"/>
    </row>
    <row r="11" spans="1:9" s="4" customFormat="1" ht="17.25" customHeight="1">
      <c r="A11" s="30">
        <v>1</v>
      </c>
      <c r="B11" s="31" t="s">
        <v>25</v>
      </c>
      <c r="C11" s="74">
        <f>SUM(C12,C24)</f>
        <v>7532030000</v>
      </c>
      <c r="D11" s="74">
        <f>SUM(D12,D24)</f>
        <v>2041727312</v>
      </c>
      <c r="E11" s="74">
        <f>SUM(E12,E24)</f>
        <v>5704177312</v>
      </c>
      <c r="F11" s="84">
        <f aca="true" t="shared" si="0" ref="F11:F90">D11/C11</f>
        <v>0.27107264734739506</v>
      </c>
      <c r="G11" s="84">
        <f aca="true" t="shared" si="1" ref="G11:G64">E11/C11</f>
        <v>0.7573227021135073</v>
      </c>
      <c r="H11" s="74">
        <f>SUM(H12,H24)</f>
        <v>1507760000</v>
      </c>
      <c r="I11" s="84">
        <f>D11/H11</f>
        <v>1.3541460922162678</v>
      </c>
    </row>
    <row r="12" spans="1:9" s="4" customFormat="1" ht="17.25" customHeight="1">
      <c r="A12" s="30" t="s">
        <v>8</v>
      </c>
      <c r="B12" s="31" t="s">
        <v>27</v>
      </c>
      <c r="C12" s="74">
        <f>SUM(C13:C23)</f>
        <v>4508070000</v>
      </c>
      <c r="D12" s="74">
        <f>SUM(D13:D23)</f>
        <v>1129715000</v>
      </c>
      <c r="E12" s="74">
        <f>SUM(E13:E23)</f>
        <v>2980990000</v>
      </c>
      <c r="F12" s="84">
        <f t="shared" si="0"/>
        <v>0.25059837136512964</v>
      </c>
      <c r="G12" s="84">
        <f t="shared" si="1"/>
        <v>0.661256369133576</v>
      </c>
      <c r="H12" s="74">
        <f>SUM(H13:H23)</f>
        <v>881230000</v>
      </c>
      <c r="I12" s="84">
        <f>D12/H12</f>
        <v>1.2819751937632626</v>
      </c>
    </row>
    <row r="13" spans="1:9" ht="17.25" customHeight="1">
      <c r="A13" s="33" t="s">
        <v>37</v>
      </c>
      <c r="B13" s="19" t="s">
        <v>28</v>
      </c>
      <c r="C13" s="76">
        <v>4413020000</v>
      </c>
      <c r="D13" s="76">
        <f>'[12]TH.LEPHI.18'!$L$8</f>
        <v>1097415000</v>
      </c>
      <c r="E13" s="76">
        <f>'[12]TH.LEPHI.18'!$F$8</f>
        <v>2883060000</v>
      </c>
      <c r="F13" s="85">
        <f t="shared" si="0"/>
        <v>0.2486766432057865</v>
      </c>
      <c r="G13" s="85">
        <f t="shared" si="1"/>
        <v>0.6533077121789613</v>
      </c>
      <c r="H13" s="76">
        <f>280530000+244620000+304830000</f>
        <v>829980000</v>
      </c>
      <c r="I13" s="85">
        <f>D13/H13</f>
        <v>1.3222186076772935</v>
      </c>
    </row>
    <row r="14" spans="1:9" ht="17.25" customHeight="1">
      <c r="A14" s="33" t="s">
        <v>38</v>
      </c>
      <c r="B14" s="19" t="s">
        <v>110</v>
      </c>
      <c r="C14" s="76"/>
      <c r="D14" s="76">
        <f>'[12]TH.LEPHI.18'!$L$9</f>
        <v>800000</v>
      </c>
      <c r="E14" s="76">
        <f>'[12]TH.LEPHI.18'!$F$9</f>
        <v>14750000</v>
      </c>
      <c r="F14" s="85"/>
      <c r="G14" s="85"/>
      <c r="H14" s="76">
        <f>9050000+7100000+4800000</f>
        <v>20950000</v>
      </c>
      <c r="I14" s="85">
        <f>D14/H14</f>
        <v>0.03818615751789976</v>
      </c>
    </row>
    <row r="15" spans="1:9" ht="17.25" customHeight="1">
      <c r="A15" s="33" t="s">
        <v>39</v>
      </c>
      <c r="B15" s="20" t="s">
        <v>29</v>
      </c>
      <c r="C15" s="76">
        <v>250000</v>
      </c>
      <c r="D15" s="76">
        <f>'[12]TH.LEPHI.18'!$L$10</f>
        <v>250000</v>
      </c>
      <c r="E15" s="76">
        <f>'[12]TH.LEPHI.18'!$F$10</f>
        <v>350000</v>
      </c>
      <c r="F15" s="85">
        <f t="shared" si="0"/>
        <v>1</v>
      </c>
      <c r="G15" s="85">
        <f t="shared" si="1"/>
        <v>1.4</v>
      </c>
      <c r="H15" s="76">
        <v>100000</v>
      </c>
      <c r="I15" s="85"/>
    </row>
    <row r="16" spans="1:9" ht="17.25" customHeight="1">
      <c r="A16" s="33" t="s">
        <v>40</v>
      </c>
      <c r="B16" s="19" t="s">
        <v>30</v>
      </c>
      <c r="C16" s="76">
        <v>90000000</v>
      </c>
      <c r="D16" s="76">
        <f>'[12]TH.LEPHI.18'!$L$11</f>
        <v>29450000</v>
      </c>
      <c r="E16" s="76">
        <f>'[12]TH.LEPHI.18'!$F$11</f>
        <v>78850000</v>
      </c>
      <c r="F16" s="85">
        <f t="shared" si="0"/>
        <v>0.32722222222222225</v>
      </c>
      <c r="G16" s="85">
        <f t="shared" si="1"/>
        <v>0.8761111111111111</v>
      </c>
      <c r="H16" s="76">
        <f>4950000+15050000+9650000</f>
        <v>29650000</v>
      </c>
      <c r="I16" s="85">
        <f>D16/H16</f>
        <v>0.9932546374367622</v>
      </c>
    </row>
    <row r="17" spans="1:9" ht="17.25" customHeight="1">
      <c r="A17" s="33" t="s">
        <v>41</v>
      </c>
      <c r="B17" s="20" t="s">
        <v>31</v>
      </c>
      <c r="C17" s="76">
        <v>2000000</v>
      </c>
      <c r="D17" s="76">
        <f>'[12]TH.LEPHI.18'!$L$12</f>
        <v>400000</v>
      </c>
      <c r="E17" s="76">
        <f>'[12]TH.LEPHI.18'!$F$12</f>
        <v>550000</v>
      </c>
      <c r="F17" s="85">
        <f t="shared" si="0"/>
        <v>0.2</v>
      </c>
      <c r="G17" s="85">
        <f t="shared" si="1"/>
        <v>0.275</v>
      </c>
      <c r="H17" s="76">
        <f>250000+300000</f>
        <v>550000</v>
      </c>
      <c r="I17" s="85">
        <f>D17/H17</f>
        <v>0.7272727272727273</v>
      </c>
    </row>
    <row r="18" spans="1:9" ht="17.25" customHeight="1">
      <c r="A18" s="33" t="s">
        <v>88</v>
      </c>
      <c r="B18" s="20" t="s">
        <v>32</v>
      </c>
      <c r="C18" s="76">
        <v>2800000</v>
      </c>
      <c r="D18" s="76">
        <f>'[12]TH.LEPHI.18'!$L$13</f>
        <v>1400000</v>
      </c>
      <c r="E18" s="76">
        <f>'[12]TH.LEPHI.18'!$F$13</f>
        <v>3430000</v>
      </c>
      <c r="F18" s="85">
        <f t="shared" si="0"/>
        <v>0.5</v>
      </c>
      <c r="G18" s="85">
        <f t="shared" si="1"/>
        <v>1.225</v>
      </c>
      <c r="H18" s="76"/>
      <c r="I18" s="85"/>
    </row>
    <row r="19" spans="1:9" ht="17.25" customHeight="1">
      <c r="A19" s="33" t="s">
        <v>111</v>
      </c>
      <c r="B19" s="52" t="s">
        <v>129</v>
      </c>
      <c r="C19" s="76">
        <v>0</v>
      </c>
      <c r="D19" s="76">
        <v>0</v>
      </c>
      <c r="E19" s="76">
        <v>0</v>
      </c>
      <c r="F19" s="85"/>
      <c r="G19" s="85"/>
      <c r="H19" s="76"/>
      <c r="I19" s="85"/>
    </row>
    <row r="20" spans="1:9" ht="17.25" customHeight="1">
      <c r="A20" s="33" t="s">
        <v>112</v>
      </c>
      <c r="B20" s="51" t="s">
        <v>130</v>
      </c>
      <c r="C20" s="76">
        <v>0</v>
      </c>
      <c r="D20" s="76">
        <v>0</v>
      </c>
      <c r="E20" s="76">
        <v>0</v>
      </c>
      <c r="F20" s="85"/>
      <c r="G20" s="85"/>
      <c r="H20" s="76"/>
      <c r="I20" s="85"/>
    </row>
    <row r="21" spans="1:9" ht="17.25" customHeight="1">
      <c r="A21" s="33" t="s">
        <v>113</v>
      </c>
      <c r="B21" s="51" t="s">
        <v>131</v>
      </c>
      <c r="C21" s="76">
        <v>0</v>
      </c>
      <c r="D21" s="76">
        <v>0</v>
      </c>
      <c r="E21" s="76">
        <v>0</v>
      </c>
      <c r="F21" s="85"/>
      <c r="G21" s="85"/>
      <c r="H21" s="76"/>
      <c r="I21" s="85"/>
    </row>
    <row r="22" spans="1:9" ht="17.25" customHeight="1">
      <c r="A22" s="33" t="s">
        <v>114</v>
      </c>
      <c r="B22" s="51" t="s">
        <v>132</v>
      </c>
      <c r="C22" s="76">
        <v>0</v>
      </c>
      <c r="D22" s="76">
        <v>0</v>
      </c>
      <c r="E22" s="76">
        <v>0</v>
      </c>
      <c r="F22" s="85"/>
      <c r="G22" s="85"/>
      <c r="H22" s="76"/>
      <c r="I22" s="85"/>
    </row>
    <row r="23" spans="1:9" ht="17.25" customHeight="1">
      <c r="A23" s="33" t="s">
        <v>115</v>
      </c>
      <c r="B23" s="20" t="s">
        <v>91</v>
      </c>
      <c r="C23" s="76">
        <v>0</v>
      </c>
      <c r="D23" s="76">
        <v>0</v>
      </c>
      <c r="E23" s="76">
        <v>0</v>
      </c>
      <c r="F23" s="85"/>
      <c r="G23" s="85"/>
      <c r="H23" s="76"/>
      <c r="I23" s="85"/>
    </row>
    <row r="24" spans="1:9" s="4" customFormat="1" ht="17.25" customHeight="1">
      <c r="A24" s="30" t="s">
        <v>9</v>
      </c>
      <c r="B24" s="31" t="s">
        <v>33</v>
      </c>
      <c r="C24" s="74">
        <f>SUM(C25:C31)</f>
        <v>3023960000</v>
      </c>
      <c r="D24" s="74">
        <f>SUM(D25:D31)</f>
        <v>912012312</v>
      </c>
      <c r="E24" s="74">
        <f>SUM(E25:E31)</f>
        <v>2723187312</v>
      </c>
      <c r="F24" s="84">
        <f t="shared" si="0"/>
        <v>0.30159536237251816</v>
      </c>
      <c r="G24" s="84">
        <f t="shared" si="1"/>
        <v>0.9005368166245585</v>
      </c>
      <c r="H24" s="74">
        <f>SUM(H25:H31)</f>
        <v>626530000</v>
      </c>
      <c r="I24" s="84">
        <f>D24/H24</f>
        <v>1.4556562526934065</v>
      </c>
    </row>
    <row r="25" spans="1:9" ht="17.25" customHeight="1">
      <c r="A25" s="33" t="s">
        <v>42</v>
      </c>
      <c r="B25" s="20" t="s">
        <v>34</v>
      </c>
      <c r="C25" s="76">
        <v>2334600000</v>
      </c>
      <c r="D25" s="76">
        <f>'[12]TH.PHI.18'!$L$8</f>
        <v>529950000</v>
      </c>
      <c r="E25" s="76">
        <f>'[12]TH.PHI.18'!$F$8</f>
        <v>1598760000</v>
      </c>
      <c r="F25" s="85">
        <f t="shared" si="0"/>
        <v>0.2269982009766127</v>
      </c>
      <c r="G25" s="85">
        <f t="shared" si="1"/>
        <v>0.6848111025443331</v>
      </c>
      <c r="H25" s="76">
        <f>187710000+143670000+175080000</f>
        <v>506460000</v>
      </c>
      <c r="I25" s="85">
        <f>D25/H25</f>
        <v>1.0463807605733917</v>
      </c>
    </row>
    <row r="26" spans="1:9" ht="17.25" customHeight="1">
      <c r="A26" s="33" t="s">
        <v>43</v>
      </c>
      <c r="B26" s="20" t="s">
        <v>35</v>
      </c>
      <c r="C26" s="76">
        <v>468360000</v>
      </c>
      <c r="D26" s="76">
        <f>'[12]TH.PHI.18'!$L$9</f>
        <v>283030000</v>
      </c>
      <c r="E26" s="76">
        <f>'[12]TH.PHI.18'!$F$9</f>
        <v>617740000</v>
      </c>
      <c r="F26" s="85">
        <f t="shared" si="0"/>
        <v>0.6043001110257067</v>
      </c>
      <c r="G26" s="85">
        <f t="shared" si="1"/>
        <v>1.318942693654454</v>
      </c>
      <c r="H26" s="76">
        <f>18360000+44830000+26780000+27560000</f>
        <v>117530000</v>
      </c>
      <c r="I26" s="85">
        <f>D26/H26</f>
        <v>2.4081511103548032</v>
      </c>
    </row>
    <row r="27" spans="1:9" ht="17.25" customHeight="1">
      <c r="A27" s="33" t="s">
        <v>44</v>
      </c>
      <c r="B27" s="20" t="s">
        <v>36</v>
      </c>
      <c r="C27" s="76">
        <v>221000000</v>
      </c>
      <c r="D27" s="76">
        <f>'[12]TH.PHI.18'!$L$10</f>
        <v>96432312</v>
      </c>
      <c r="E27" s="76">
        <f>'[12]TH.PHI.18'!$F$10</f>
        <v>497187312</v>
      </c>
      <c r="F27" s="85">
        <f t="shared" si="0"/>
        <v>0.4363453031674208</v>
      </c>
      <c r="G27" s="85">
        <f t="shared" si="1"/>
        <v>2.2497163438914027</v>
      </c>
      <c r="H27" s="76"/>
      <c r="I27" s="85"/>
    </row>
    <row r="28" spans="1:9" ht="17.25" customHeight="1">
      <c r="A28" s="33" t="s">
        <v>89</v>
      </c>
      <c r="B28" s="20" t="s">
        <v>109</v>
      </c>
      <c r="C28" s="76"/>
      <c r="D28" s="76">
        <f>'[12]TH.PHI.18'!$L$11</f>
        <v>2600000</v>
      </c>
      <c r="E28" s="76">
        <f>'[12]TH.PHI.18'!$F$11</f>
        <v>9500000</v>
      </c>
      <c r="F28" s="85"/>
      <c r="G28" s="85"/>
      <c r="H28" s="76">
        <f>540000+1000000+1000000</f>
        <v>2540000</v>
      </c>
      <c r="I28" s="85"/>
    </row>
    <row r="29" spans="1:9" ht="17.25" customHeight="1">
      <c r="A29" s="33" t="s">
        <v>116</v>
      </c>
      <c r="B29" s="51" t="s">
        <v>133</v>
      </c>
      <c r="C29" s="76">
        <v>0</v>
      </c>
      <c r="D29" s="76">
        <v>0</v>
      </c>
      <c r="E29" s="76">
        <v>0</v>
      </c>
      <c r="F29" s="85"/>
      <c r="G29" s="85"/>
      <c r="H29" s="76"/>
      <c r="I29" s="85"/>
    </row>
    <row r="30" spans="1:9" ht="17.25" customHeight="1">
      <c r="A30" s="33" t="s">
        <v>117</v>
      </c>
      <c r="B30" s="38" t="s">
        <v>134</v>
      </c>
      <c r="C30" s="76">
        <v>0</v>
      </c>
      <c r="D30" s="76">
        <v>0</v>
      </c>
      <c r="E30" s="76">
        <v>0</v>
      </c>
      <c r="F30" s="85"/>
      <c r="G30" s="85"/>
      <c r="H30" s="76"/>
      <c r="I30" s="85"/>
    </row>
    <row r="31" spans="1:9" ht="17.25" customHeight="1">
      <c r="A31" s="33" t="s">
        <v>118</v>
      </c>
      <c r="B31" s="20" t="s">
        <v>92</v>
      </c>
      <c r="C31" s="76">
        <v>0</v>
      </c>
      <c r="D31" s="76">
        <v>0</v>
      </c>
      <c r="E31" s="76">
        <v>0</v>
      </c>
      <c r="F31" s="85"/>
      <c r="G31" s="85"/>
      <c r="H31" s="76"/>
      <c r="I31" s="85"/>
    </row>
    <row r="32" spans="1:9" s="4" customFormat="1" ht="17.25" customHeight="1">
      <c r="A32" s="30">
        <v>2</v>
      </c>
      <c r="B32" s="31" t="s">
        <v>45</v>
      </c>
      <c r="C32" s="74">
        <f>SUM(C33,C45)</f>
        <v>4530170000</v>
      </c>
      <c r="D32" s="74">
        <f>SUM(D33,D45)</f>
        <v>1161968231</v>
      </c>
      <c r="E32" s="74">
        <f>SUM(E33,E45)</f>
        <v>3098166731</v>
      </c>
      <c r="F32" s="84">
        <f t="shared" si="0"/>
        <v>0.2564955025970328</v>
      </c>
      <c r="G32" s="84">
        <f t="shared" si="1"/>
        <v>0.6838963506888263</v>
      </c>
      <c r="H32" s="74">
        <f>SUM(H33,H45)</f>
        <v>881230000</v>
      </c>
      <c r="I32" s="84">
        <f>D32/H32</f>
        <v>1.3185754354708759</v>
      </c>
    </row>
    <row r="33" spans="1:9" ht="17.25" customHeight="1">
      <c r="A33" s="30" t="s">
        <v>10</v>
      </c>
      <c r="B33" s="31" t="s">
        <v>27</v>
      </c>
      <c r="C33" s="74">
        <f>SUM(C34:C44)</f>
        <v>4508070000</v>
      </c>
      <c r="D33" s="74">
        <f>SUM(D34:D44)</f>
        <v>1129715000</v>
      </c>
      <c r="E33" s="74">
        <f>SUM(E34:E44)</f>
        <v>2980990000</v>
      </c>
      <c r="F33" s="84">
        <f t="shared" si="0"/>
        <v>0.25059837136512964</v>
      </c>
      <c r="G33" s="84">
        <f t="shared" si="1"/>
        <v>0.661256369133576</v>
      </c>
      <c r="H33" s="74">
        <f>SUM(H34:H44)</f>
        <v>881230000</v>
      </c>
      <c r="I33" s="84">
        <f>D33/H33</f>
        <v>1.2819751937632626</v>
      </c>
    </row>
    <row r="34" spans="1:9" ht="17.25" customHeight="1">
      <c r="A34" s="33" t="s">
        <v>46</v>
      </c>
      <c r="B34" s="19" t="s">
        <v>28</v>
      </c>
      <c r="C34" s="76">
        <v>4413020000</v>
      </c>
      <c r="D34" s="76">
        <f>'[12]TH.LEPHI.18'!$L$8</f>
        <v>1097415000</v>
      </c>
      <c r="E34" s="76">
        <f>'[12]TH.LEPHI.18'!$F$8</f>
        <v>2883060000</v>
      </c>
      <c r="F34" s="85">
        <f t="shared" si="0"/>
        <v>0.2486766432057865</v>
      </c>
      <c r="G34" s="85">
        <f t="shared" si="1"/>
        <v>0.6533077121789613</v>
      </c>
      <c r="H34" s="76">
        <f>H13</f>
        <v>829980000</v>
      </c>
      <c r="I34" s="85">
        <f>D34/H34</f>
        <v>1.3222186076772935</v>
      </c>
    </row>
    <row r="35" spans="1:9" ht="17.25" customHeight="1">
      <c r="A35" s="33" t="s">
        <v>48</v>
      </c>
      <c r="B35" s="19" t="s">
        <v>110</v>
      </c>
      <c r="C35" s="76"/>
      <c r="D35" s="76">
        <f>'[12]TH.LEPHI.18'!$L$9</f>
        <v>800000</v>
      </c>
      <c r="E35" s="76">
        <f>'[12]TH.LEPHI.18'!$F$9</f>
        <v>14750000</v>
      </c>
      <c r="F35" s="85"/>
      <c r="G35" s="85"/>
      <c r="H35" s="76">
        <f aca="true" t="shared" si="2" ref="H35:H44">H14</f>
        <v>20950000</v>
      </c>
      <c r="I35" s="85">
        <f>D35/H35</f>
        <v>0.03818615751789976</v>
      </c>
    </row>
    <row r="36" spans="1:9" ht="17.25" customHeight="1">
      <c r="A36" s="33" t="s">
        <v>49</v>
      </c>
      <c r="B36" s="20" t="s">
        <v>29</v>
      </c>
      <c r="C36" s="76">
        <v>250000</v>
      </c>
      <c r="D36" s="76">
        <f>'[12]TH.LEPHI.18'!$L$10</f>
        <v>250000</v>
      </c>
      <c r="E36" s="76">
        <f>'[12]TH.LEPHI.18'!$F$10</f>
        <v>350000</v>
      </c>
      <c r="F36" s="85">
        <f t="shared" si="0"/>
        <v>1</v>
      </c>
      <c r="G36" s="85">
        <f t="shared" si="1"/>
        <v>1.4</v>
      </c>
      <c r="H36" s="76">
        <f t="shared" si="2"/>
        <v>100000</v>
      </c>
      <c r="I36" s="85"/>
    </row>
    <row r="37" spans="1:9" ht="17.25" customHeight="1">
      <c r="A37" s="33" t="s">
        <v>50</v>
      </c>
      <c r="B37" s="19" t="s">
        <v>30</v>
      </c>
      <c r="C37" s="76">
        <v>90000000</v>
      </c>
      <c r="D37" s="76">
        <f>'[12]TH.LEPHI.18'!$L$11</f>
        <v>29450000</v>
      </c>
      <c r="E37" s="76">
        <f>'[12]TH.LEPHI.18'!$F$11</f>
        <v>78850000</v>
      </c>
      <c r="F37" s="85">
        <f t="shared" si="0"/>
        <v>0.32722222222222225</v>
      </c>
      <c r="G37" s="85">
        <f t="shared" si="1"/>
        <v>0.8761111111111111</v>
      </c>
      <c r="H37" s="76">
        <f t="shared" si="2"/>
        <v>29650000</v>
      </c>
      <c r="I37" s="85">
        <f>D37/H37</f>
        <v>0.9932546374367622</v>
      </c>
    </row>
    <row r="38" spans="1:9" ht="17.25" customHeight="1">
      <c r="A38" s="33" t="s">
        <v>51</v>
      </c>
      <c r="B38" s="20" t="s">
        <v>31</v>
      </c>
      <c r="C38" s="76">
        <v>2000000</v>
      </c>
      <c r="D38" s="76">
        <f>'[12]TH.LEPHI.18'!$L$12</f>
        <v>400000</v>
      </c>
      <c r="E38" s="76">
        <f>'[12]TH.LEPHI.18'!$F$12</f>
        <v>550000</v>
      </c>
      <c r="F38" s="85">
        <f t="shared" si="0"/>
        <v>0.2</v>
      </c>
      <c r="G38" s="85">
        <f t="shared" si="1"/>
        <v>0.275</v>
      </c>
      <c r="H38" s="76">
        <f t="shared" si="2"/>
        <v>550000</v>
      </c>
      <c r="I38" s="85">
        <f>D38/H38</f>
        <v>0.7272727272727273</v>
      </c>
    </row>
    <row r="39" spans="1:9" ht="17.25" customHeight="1">
      <c r="A39" s="33" t="s">
        <v>90</v>
      </c>
      <c r="B39" s="20" t="s">
        <v>32</v>
      </c>
      <c r="C39" s="76">
        <v>2800000</v>
      </c>
      <c r="D39" s="76">
        <f>'[12]TH.LEPHI.18'!$L$13</f>
        <v>1400000</v>
      </c>
      <c r="E39" s="76">
        <f>'[12]TH.LEPHI.18'!$F$13</f>
        <v>3430000</v>
      </c>
      <c r="F39" s="85">
        <f t="shared" si="0"/>
        <v>0.5</v>
      </c>
      <c r="G39" s="85">
        <f t="shared" si="1"/>
        <v>1.225</v>
      </c>
      <c r="H39" s="76">
        <f t="shared" si="2"/>
        <v>0</v>
      </c>
      <c r="I39" s="85"/>
    </row>
    <row r="40" spans="1:9" ht="17.25" customHeight="1">
      <c r="A40" s="33" t="s">
        <v>94</v>
      </c>
      <c r="B40" s="52" t="s">
        <v>129</v>
      </c>
      <c r="C40" s="76">
        <f aca="true" t="shared" si="3" ref="C40:D44">C19</f>
        <v>0</v>
      </c>
      <c r="D40" s="76">
        <f t="shared" si="3"/>
        <v>0</v>
      </c>
      <c r="E40" s="76">
        <v>0</v>
      </c>
      <c r="F40" s="85"/>
      <c r="G40" s="85"/>
      <c r="H40" s="76">
        <f t="shared" si="2"/>
        <v>0</v>
      </c>
      <c r="I40" s="85"/>
    </row>
    <row r="41" spans="1:9" ht="17.25" customHeight="1">
      <c r="A41" s="33" t="s">
        <v>95</v>
      </c>
      <c r="B41" s="51" t="s">
        <v>130</v>
      </c>
      <c r="C41" s="76">
        <f t="shared" si="3"/>
        <v>0</v>
      </c>
      <c r="D41" s="76">
        <f t="shared" si="3"/>
        <v>0</v>
      </c>
      <c r="E41" s="76">
        <v>0</v>
      </c>
      <c r="F41" s="85"/>
      <c r="G41" s="85"/>
      <c r="H41" s="76">
        <f t="shared" si="2"/>
        <v>0</v>
      </c>
      <c r="I41" s="85"/>
    </row>
    <row r="42" spans="1:9" ht="17.25" customHeight="1">
      <c r="A42" s="33" t="s">
        <v>96</v>
      </c>
      <c r="B42" s="51" t="s">
        <v>131</v>
      </c>
      <c r="C42" s="76">
        <f t="shared" si="3"/>
        <v>0</v>
      </c>
      <c r="D42" s="76">
        <f t="shared" si="3"/>
        <v>0</v>
      </c>
      <c r="E42" s="76">
        <v>0</v>
      </c>
      <c r="F42" s="85"/>
      <c r="G42" s="85"/>
      <c r="H42" s="76">
        <f t="shared" si="2"/>
        <v>0</v>
      </c>
      <c r="I42" s="85"/>
    </row>
    <row r="43" spans="1:9" ht="17.25" customHeight="1">
      <c r="A43" s="33" t="s">
        <v>119</v>
      </c>
      <c r="B43" s="51" t="s">
        <v>132</v>
      </c>
      <c r="C43" s="76">
        <f t="shared" si="3"/>
        <v>0</v>
      </c>
      <c r="D43" s="76">
        <f t="shared" si="3"/>
        <v>0</v>
      </c>
      <c r="E43" s="76">
        <v>0</v>
      </c>
      <c r="F43" s="85"/>
      <c r="G43" s="85"/>
      <c r="H43" s="76">
        <f t="shared" si="2"/>
        <v>0</v>
      </c>
      <c r="I43" s="85"/>
    </row>
    <row r="44" spans="1:9" ht="17.25" customHeight="1">
      <c r="A44" s="33" t="s">
        <v>120</v>
      </c>
      <c r="B44" s="20" t="s">
        <v>91</v>
      </c>
      <c r="C44" s="76">
        <f t="shared" si="3"/>
        <v>0</v>
      </c>
      <c r="D44" s="76">
        <f t="shared" si="3"/>
        <v>0</v>
      </c>
      <c r="E44" s="76">
        <v>0</v>
      </c>
      <c r="F44" s="85"/>
      <c r="G44" s="85"/>
      <c r="H44" s="76">
        <f t="shared" si="2"/>
        <v>0</v>
      </c>
      <c r="I44" s="85"/>
    </row>
    <row r="45" spans="1:9" ht="17.25" customHeight="1">
      <c r="A45" s="30" t="s">
        <v>11</v>
      </c>
      <c r="B45" s="31" t="s">
        <v>33</v>
      </c>
      <c r="C45" s="74">
        <f>SUM(C46:C52)</f>
        <v>22100000</v>
      </c>
      <c r="D45" s="74">
        <f>SUM(D46:D52)</f>
        <v>32253231</v>
      </c>
      <c r="E45" s="74">
        <f>SUM(E46:E52)</f>
        <v>117176731</v>
      </c>
      <c r="F45" s="84">
        <f t="shared" si="0"/>
        <v>1.45942221719457</v>
      </c>
      <c r="G45" s="84">
        <f t="shared" si="1"/>
        <v>5.3021145248868775</v>
      </c>
      <c r="H45" s="74">
        <f>SUM(H46:H52)</f>
        <v>0</v>
      </c>
      <c r="I45" s="84"/>
    </row>
    <row r="46" spans="1:9" ht="17.25" customHeight="1">
      <c r="A46" s="33" t="s">
        <v>47</v>
      </c>
      <c r="B46" s="20" t="s">
        <v>34</v>
      </c>
      <c r="C46" s="76">
        <v>0</v>
      </c>
      <c r="D46" s="76">
        <f>'[12]TH.PHI.18'!$L$13</f>
        <v>0</v>
      </c>
      <c r="E46" s="76">
        <f>'[12]TH.PHI.18'!$F$13</f>
        <v>0</v>
      </c>
      <c r="F46" s="85"/>
      <c r="G46" s="85"/>
      <c r="H46" s="76"/>
      <c r="I46" s="85"/>
    </row>
    <row r="47" spans="1:9" ht="17.25" customHeight="1">
      <c r="A47" s="33" t="s">
        <v>52</v>
      </c>
      <c r="B47" s="20" t="s">
        <v>35</v>
      </c>
      <c r="C47" s="76">
        <v>0</v>
      </c>
      <c r="D47" s="76">
        <f>'[12]TH.PHI.18'!$L$14</f>
        <v>22350000</v>
      </c>
      <c r="E47" s="76">
        <f>'[12]TH.PHI.18'!$F$14</f>
        <v>66508000</v>
      </c>
      <c r="F47" s="85"/>
      <c r="G47" s="85"/>
      <c r="H47" s="76"/>
      <c r="I47" s="85"/>
    </row>
    <row r="48" spans="1:9" ht="17.25" customHeight="1">
      <c r="A48" s="33" t="s">
        <v>53</v>
      </c>
      <c r="B48" s="20" t="s">
        <v>36</v>
      </c>
      <c r="C48" s="76">
        <v>22100000</v>
      </c>
      <c r="D48" s="76">
        <f>'[12]TH.PHI.18'!$L$15</f>
        <v>9643231</v>
      </c>
      <c r="E48" s="76">
        <f>'[12]TH.PHI.18'!$F$15</f>
        <v>49718731</v>
      </c>
      <c r="F48" s="85">
        <f t="shared" si="0"/>
        <v>0.43634529411764705</v>
      </c>
      <c r="G48" s="85">
        <f t="shared" si="1"/>
        <v>2.249716334841629</v>
      </c>
      <c r="H48" s="76"/>
      <c r="I48" s="85"/>
    </row>
    <row r="49" spans="1:9" ht="17.25" customHeight="1">
      <c r="A49" s="33" t="s">
        <v>93</v>
      </c>
      <c r="B49" s="20" t="s">
        <v>109</v>
      </c>
      <c r="C49" s="76"/>
      <c r="D49" s="76">
        <f>'[12]TH.PHI.18'!$L$16</f>
        <v>260000</v>
      </c>
      <c r="E49" s="76">
        <f>'[12]TH.PHI.18'!$F$16</f>
        <v>950000</v>
      </c>
      <c r="F49" s="85"/>
      <c r="G49" s="85"/>
      <c r="H49" s="76"/>
      <c r="I49" s="85"/>
    </row>
    <row r="50" spans="1:9" ht="17.25" customHeight="1">
      <c r="A50" s="33" t="s">
        <v>121</v>
      </c>
      <c r="B50" s="51" t="s">
        <v>133</v>
      </c>
      <c r="C50" s="76">
        <v>0</v>
      </c>
      <c r="D50" s="76">
        <v>0</v>
      </c>
      <c r="E50" s="76">
        <v>0</v>
      </c>
      <c r="F50" s="85"/>
      <c r="G50" s="85"/>
      <c r="H50" s="76"/>
      <c r="I50" s="85"/>
    </row>
    <row r="51" spans="1:9" ht="17.25" customHeight="1">
      <c r="A51" s="33" t="s">
        <v>122</v>
      </c>
      <c r="B51" s="38" t="s">
        <v>134</v>
      </c>
      <c r="C51" s="76">
        <v>0</v>
      </c>
      <c r="D51" s="76">
        <v>0</v>
      </c>
      <c r="E51" s="76">
        <v>0</v>
      </c>
      <c r="F51" s="85"/>
      <c r="G51" s="85"/>
      <c r="H51" s="76"/>
      <c r="I51" s="85"/>
    </row>
    <row r="52" spans="1:9" ht="17.25" customHeight="1">
      <c r="A52" s="33" t="s">
        <v>123</v>
      </c>
      <c r="B52" s="20" t="s">
        <v>92</v>
      </c>
      <c r="C52" s="76">
        <v>0</v>
      </c>
      <c r="D52" s="76">
        <v>0</v>
      </c>
      <c r="E52" s="76">
        <v>0</v>
      </c>
      <c r="F52" s="85"/>
      <c r="G52" s="85"/>
      <c r="H52" s="76"/>
      <c r="I52" s="85"/>
    </row>
    <row r="53" spans="1:9" s="4" customFormat="1" ht="17.25" customHeight="1">
      <c r="A53" s="30">
        <v>3</v>
      </c>
      <c r="B53" s="31" t="s">
        <v>54</v>
      </c>
      <c r="C53" s="74">
        <f>SUM(C54,C65)</f>
        <v>3001860000</v>
      </c>
      <c r="D53" s="74">
        <f>SUM(D54,D65)</f>
        <v>594157246</v>
      </c>
      <c r="E53" s="74">
        <f>SUM(E54,E65)</f>
        <v>1119365333</v>
      </c>
      <c r="F53" s="84">
        <f t="shared" si="0"/>
        <v>0.19792969892000292</v>
      </c>
      <c r="G53" s="84">
        <f t="shared" si="1"/>
        <v>0.3728905855036544</v>
      </c>
      <c r="H53" s="74">
        <f>SUM(H54,H65)</f>
        <v>673863675</v>
      </c>
      <c r="I53" s="84">
        <f>D53/H53</f>
        <v>0.8817172790920953</v>
      </c>
    </row>
    <row r="54" spans="1:9" s="4" customFormat="1" ht="17.25" customHeight="1">
      <c r="A54" s="30" t="s">
        <v>12</v>
      </c>
      <c r="B54" s="31" t="s">
        <v>55</v>
      </c>
      <c r="C54" s="74">
        <f>SUM(C55,C60)</f>
        <v>3001860000</v>
      </c>
      <c r="D54" s="74">
        <f>SUM(D55,D60)</f>
        <v>594157246</v>
      </c>
      <c r="E54" s="74">
        <f>SUM(E55,E60)</f>
        <v>1119365333</v>
      </c>
      <c r="F54" s="84">
        <f t="shared" si="0"/>
        <v>0.19792969892000292</v>
      </c>
      <c r="G54" s="84">
        <f t="shared" si="1"/>
        <v>0.3728905855036544</v>
      </c>
      <c r="H54" s="74">
        <f>SUM(H55,H60)</f>
        <v>673863675</v>
      </c>
      <c r="I54" s="84">
        <f>D54/H54</f>
        <v>0.8817172790920953</v>
      </c>
    </row>
    <row r="55" spans="1:9" s="21" customFormat="1" ht="17.25" customHeight="1">
      <c r="A55" s="35" t="s">
        <v>56</v>
      </c>
      <c r="B55" s="36" t="s">
        <v>62</v>
      </c>
      <c r="C55" s="77">
        <f>SUM(C56:C59)</f>
        <v>0</v>
      </c>
      <c r="D55" s="77">
        <f>SUM(D56:D59)</f>
        <v>0</v>
      </c>
      <c r="E55" s="77">
        <f>SUM(E56:E59)</f>
        <v>0</v>
      </c>
      <c r="F55" s="86"/>
      <c r="G55" s="86"/>
      <c r="H55" s="77">
        <f>SUM(H56:H59)</f>
        <v>1606374</v>
      </c>
      <c r="I55" s="86">
        <f>D55/H55</f>
        <v>0</v>
      </c>
    </row>
    <row r="56" spans="1:9" ht="17.25" customHeight="1">
      <c r="A56" s="33" t="s">
        <v>4</v>
      </c>
      <c r="B56" s="38" t="s">
        <v>57</v>
      </c>
      <c r="C56" s="76">
        <v>0</v>
      </c>
      <c r="D56" s="76">
        <v>0</v>
      </c>
      <c r="E56" s="76">
        <v>0</v>
      </c>
      <c r="F56" s="85"/>
      <c r="G56" s="85"/>
      <c r="H56" s="76">
        <v>1606374</v>
      </c>
      <c r="I56" s="85">
        <f>D56/H56</f>
        <v>0</v>
      </c>
    </row>
    <row r="57" spans="1:9" ht="17.25" customHeight="1">
      <c r="A57" s="33" t="s">
        <v>5</v>
      </c>
      <c r="B57" s="38" t="s">
        <v>58</v>
      </c>
      <c r="C57" s="76">
        <v>0</v>
      </c>
      <c r="D57" s="76">
        <v>0</v>
      </c>
      <c r="E57" s="76">
        <v>0</v>
      </c>
      <c r="F57" s="85"/>
      <c r="G57" s="85"/>
      <c r="H57" s="76"/>
      <c r="I57" s="85"/>
    </row>
    <row r="58" spans="1:9" ht="17.25" customHeight="1">
      <c r="A58" s="33" t="s">
        <v>6</v>
      </c>
      <c r="B58" s="38" t="s">
        <v>59</v>
      </c>
      <c r="C58" s="76">
        <v>0</v>
      </c>
      <c r="D58" s="76">
        <v>0</v>
      </c>
      <c r="E58" s="76">
        <v>0</v>
      </c>
      <c r="F58" s="85"/>
      <c r="G58" s="85"/>
      <c r="H58" s="76"/>
      <c r="I58" s="85"/>
    </row>
    <row r="59" spans="1:9" ht="17.25" customHeight="1">
      <c r="A59" s="33" t="s">
        <v>17</v>
      </c>
      <c r="B59" s="38" t="s">
        <v>18</v>
      </c>
      <c r="C59" s="76">
        <v>0</v>
      </c>
      <c r="D59" s="76">
        <v>0</v>
      </c>
      <c r="E59" s="76">
        <v>0</v>
      </c>
      <c r="F59" s="85"/>
      <c r="G59" s="85"/>
      <c r="H59" s="76"/>
      <c r="I59" s="85"/>
    </row>
    <row r="60" spans="1:9" ht="17.25" customHeight="1">
      <c r="A60" s="39" t="s">
        <v>60</v>
      </c>
      <c r="B60" s="36" t="s">
        <v>63</v>
      </c>
      <c r="C60" s="77">
        <f>SUM(C61:C64)</f>
        <v>3001860000</v>
      </c>
      <c r="D60" s="77">
        <f>SUM(D61:D64)</f>
        <v>594157246</v>
      </c>
      <c r="E60" s="77">
        <f>SUM(E61:E64)</f>
        <v>1119365333</v>
      </c>
      <c r="F60" s="86">
        <f t="shared" si="0"/>
        <v>0.19792969892000292</v>
      </c>
      <c r="G60" s="86">
        <f t="shared" si="1"/>
        <v>0.3728905855036544</v>
      </c>
      <c r="H60" s="77">
        <f>SUM(H61:H64)</f>
        <v>672257301</v>
      </c>
      <c r="I60" s="86">
        <f>D60/H60</f>
        <v>0.8838241624392563</v>
      </c>
    </row>
    <row r="61" spans="1:9" ht="17.25" customHeight="1">
      <c r="A61" s="33" t="s">
        <v>4</v>
      </c>
      <c r="B61" s="38" t="s">
        <v>57</v>
      </c>
      <c r="C61" s="76">
        <v>195563727</v>
      </c>
      <c r="D61" s="76">
        <f>'[11]TH.PHI.18'!$J$26</f>
        <v>26344878</v>
      </c>
      <c r="E61" s="76">
        <f>+D61+'[10]BS03.TT61.VPSO'!D60</f>
        <v>50307242</v>
      </c>
      <c r="F61" s="85">
        <f t="shared" si="0"/>
        <v>0.134712497067516</v>
      </c>
      <c r="G61" s="85">
        <f t="shared" si="1"/>
        <v>0.2572421929757966</v>
      </c>
      <c r="H61" s="76">
        <f>40848833+40475472</f>
        <v>81324305</v>
      </c>
      <c r="I61" s="85">
        <f>D61/H61</f>
        <v>0.3239483940256237</v>
      </c>
    </row>
    <row r="62" spans="1:9" ht="17.25" customHeight="1">
      <c r="A62" s="33" t="s">
        <v>5</v>
      </c>
      <c r="B62" s="38" t="s">
        <v>58</v>
      </c>
      <c r="C62" s="76">
        <f>2786296273-97000000</f>
        <v>2689296273</v>
      </c>
      <c r="D62" s="76">
        <f>'[11]TH.PHI.18'!$J$52-D63</f>
        <v>567812368</v>
      </c>
      <c r="E62" s="76">
        <f>+D62+'[10]BS03.TT61.VPSO'!D61</f>
        <v>1069058091</v>
      </c>
      <c r="F62" s="85">
        <f t="shared" si="0"/>
        <v>0.21113790016396605</v>
      </c>
      <c r="G62" s="85">
        <f t="shared" si="1"/>
        <v>0.39752336019394025</v>
      </c>
      <c r="H62" s="76">
        <f>53010796+536722200-11495000</f>
        <v>578237996</v>
      </c>
      <c r="I62" s="85">
        <f>D62/H62</f>
        <v>0.9819700053055662</v>
      </c>
    </row>
    <row r="63" spans="1:9" ht="17.25" customHeight="1">
      <c r="A63" s="33" t="s">
        <v>6</v>
      </c>
      <c r="B63" s="38" t="s">
        <v>59</v>
      </c>
      <c r="C63" s="76">
        <v>97000000</v>
      </c>
      <c r="D63" s="76">
        <f>'[11]TH.PHI.18'!$J$93+'[11]TH.PHI.18'!$J$103</f>
        <v>0</v>
      </c>
      <c r="E63" s="76">
        <f>+D63+'[10]BS03.TT61.VPSO'!D62</f>
        <v>0</v>
      </c>
      <c r="F63" s="85">
        <f t="shared" si="0"/>
        <v>0</v>
      </c>
      <c r="G63" s="85">
        <f t="shared" si="1"/>
        <v>0</v>
      </c>
      <c r="H63" s="76">
        <v>11495000</v>
      </c>
      <c r="I63" s="85"/>
    </row>
    <row r="64" spans="1:9" ht="17.25" customHeight="1">
      <c r="A64" s="33" t="s">
        <v>17</v>
      </c>
      <c r="B64" s="38" t="s">
        <v>18</v>
      </c>
      <c r="C64" s="76">
        <v>20000000</v>
      </c>
      <c r="D64" s="76">
        <f>'[11]TH.PHI.18'!$J$121</f>
        <v>0</v>
      </c>
      <c r="E64" s="76">
        <f>+D64+'[10]BS03.TT61.VPSO'!D63</f>
        <v>0</v>
      </c>
      <c r="F64" s="85">
        <f t="shared" si="0"/>
        <v>0</v>
      </c>
      <c r="G64" s="85">
        <f t="shared" si="1"/>
        <v>0</v>
      </c>
      <c r="H64" s="76">
        <v>1200000</v>
      </c>
      <c r="I64" s="85"/>
    </row>
    <row r="65" spans="1:9" s="4" customFormat="1" ht="17.25" customHeight="1">
      <c r="A65" s="30" t="s">
        <v>13</v>
      </c>
      <c r="B65" s="31" t="s">
        <v>61</v>
      </c>
      <c r="C65" s="74">
        <f>SUM(C66,C71)</f>
        <v>0</v>
      </c>
      <c r="D65" s="74">
        <f>SUM(D66,D71)</f>
        <v>0</v>
      </c>
      <c r="E65" s="74">
        <f>SUM(E66,E71)</f>
        <v>0</v>
      </c>
      <c r="F65" s="84"/>
      <c r="G65" s="84"/>
      <c r="H65" s="74">
        <f>SUM(H66,H71)</f>
        <v>0</v>
      </c>
      <c r="I65" s="84"/>
    </row>
    <row r="66" spans="1:9" s="21" customFormat="1" ht="17.25" customHeight="1">
      <c r="A66" s="35" t="s">
        <v>15</v>
      </c>
      <c r="B66" s="36" t="s">
        <v>62</v>
      </c>
      <c r="C66" s="77">
        <f>SUM(C67:C70)</f>
        <v>0</v>
      </c>
      <c r="D66" s="77">
        <f>SUM(D67:D70)</f>
        <v>0</v>
      </c>
      <c r="E66" s="77">
        <f>SUM(E67:E70)</f>
        <v>0</v>
      </c>
      <c r="F66" s="86"/>
      <c r="G66" s="86"/>
      <c r="H66" s="77">
        <f>SUM(H67:H70)</f>
        <v>0</v>
      </c>
      <c r="I66" s="86"/>
    </row>
    <row r="67" spans="1:9" ht="17.25" customHeight="1">
      <c r="A67" s="33" t="s">
        <v>4</v>
      </c>
      <c r="B67" s="38" t="s">
        <v>57</v>
      </c>
      <c r="C67" s="76">
        <v>0</v>
      </c>
      <c r="D67" s="76">
        <v>0</v>
      </c>
      <c r="E67" s="76">
        <v>0</v>
      </c>
      <c r="F67" s="85"/>
      <c r="G67" s="85"/>
      <c r="H67" s="76"/>
      <c r="I67" s="85"/>
    </row>
    <row r="68" spans="1:9" ht="17.25" customHeight="1">
      <c r="A68" s="33" t="s">
        <v>5</v>
      </c>
      <c r="B68" s="38" t="s">
        <v>58</v>
      </c>
      <c r="C68" s="76">
        <v>0</v>
      </c>
      <c r="D68" s="76">
        <v>0</v>
      </c>
      <c r="E68" s="76">
        <v>0</v>
      </c>
      <c r="F68" s="85"/>
      <c r="G68" s="85"/>
      <c r="H68" s="76"/>
      <c r="I68" s="85"/>
    </row>
    <row r="69" spans="1:9" ht="17.25" customHeight="1">
      <c r="A69" s="33" t="s">
        <v>6</v>
      </c>
      <c r="B69" s="38" t="s">
        <v>59</v>
      </c>
      <c r="C69" s="76">
        <v>0</v>
      </c>
      <c r="D69" s="76">
        <v>0</v>
      </c>
      <c r="E69" s="76">
        <v>0</v>
      </c>
      <c r="F69" s="85"/>
      <c r="G69" s="85"/>
      <c r="H69" s="76"/>
      <c r="I69" s="85"/>
    </row>
    <row r="70" spans="1:9" ht="17.25" customHeight="1">
      <c r="A70" s="33" t="s">
        <v>17</v>
      </c>
      <c r="B70" s="38" t="s">
        <v>18</v>
      </c>
      <c r="C70" s="76">
        <v>0</v>
      </c>
      <c r="D70" s="76">
        <v>0</v>
      </c>
      <c r="E70" s="76">
        <v>0</v>
      </c>
      <c r="F70" s="85"/>
      <c r="G70" s="85"/>
      <c r="H70" s="76"/>
      <c r="I70" s="85"/>
    </row>
    <row r="71" spans="1:9" s="21" customFormat="1" ht="17.25" customHeight="1">
      <c r="A71" s="35" t="s">
        <v>16</v>
      </c>
      <c r="B71" s="36" t="s">
        <v>63</v>
      </c>
      <c r="C71" s="77">
        <f>SUM(C72:C75)</f>
        <v>0</v>
      </c>
      <c r="D71" s="77">
        <f>SUM(D72:D75)</f>
        <v>0</v>
      </c>
      <c r="E71" s="77">
        <f>SUM(E72:E75)</f>
        <v>0</v>
      </c>
      <c r="F71" s="86"/>
      <c r="G71" s="86"/>
      <c r="H71" s="77">
        <f>SUM(H72:H75)</f>
        <v>0</v>
      </c>
      <c r="I71" s="86"/>
    </row>
    <row r="72" spans="1:9" ht="17.25" customHeight="1">
      <c r="A72" s="33" t="s">
        <v>4</v>
      </c>
      <c r="B72" s="38" t="s">
        <v>57</v>
      </c>
      <c r="C72" s="76">
        <v>0</v>
      </c>
      <c r="D72" s="76">
        <v>0</v>
      </c>
      <c r="E72" s="76">
        <v>0</v>
      </c>
      <c r="F72" s="85"/>
      <c r="G72" s="85"/>
      <c r="H72" s="76"/>
      <c r="I72" s="85"/>
    </row>
    <row r="73" spans="1:9" ht="17.25" customHeight="1">
      <c r="A73" s="33" t="s">
        <v>5</v>
      </c>
      <c r="B73" s="38" t="s">
        <v>58</v>
      </c>
      <c r="C73" s="76">
        <v>0</v>
      </c>
      <c r="D73" s="76">
        <v>0</v>
      </c>
      <c r="E73" s="76">
        <v>0</v>
      </c>
      <c r="F73" s="85"/>
      <c r="G73" s="85"/>
      <c r="H73" s="76"/>
      <c r="I73" s="85"/>
    </row>
    <row r="74" spans="1:9" ht="17.25" customHeight="1">
      <c r="A74" s="33" t="s">
        <v>6</v>
      </c>
      <c r="B74" s="38" t="s">
        <v>59</v>
      </c>
      <c r="C74" s="76">
        <v>0</v>
      </c>
      <c r="D74" s="76">
        <v>0</v>
      </c>
      <c r="E74" s="76">
        <v>0</v>
      </c>
      <c r="F74" s="85"/>
      <c r="G74" s="85"/>
      <c r="H74" s="76"/>
      <c r="I74" s="85"/>
    </row>
    <row r="75" spans="1:9" ht="17.25" customHeight="1">
      <c r="A75" s="33" t="s">
        <v>17</v>
      </c>
      <c r="B75" s="38" t="s">
        <v>18</v>
      </c>
      <c r="C75" s="76">
        <v>0</v>
      </c>
      <c r="D75" s="76">
        <v>0</v>
      </c>
      <c r="E75" s="76">
        <v>0</v>
      </c>
      <c r="F75" s="85"/>
      <c r="G75" s="85"/>
      <c r="H75" s="76"/>
      <c r="I75" s="85"/>
    </row>
    <row r="76" spans="1:9" ht="17.25" customHeight="1">
      <c r="A76" s="41" t="s">
        <v>1</v>
      </c>
      <c r="B76" s="42" t="s">
        <v>64</v>
      </c>
      <c r="C76" s="78">
        <f>SUM(C77,C95,C105,C107)</f>
        <v>18376057752</v>
      </c>
      <c r="D76" s="78">
        <f>SUM(D77,D95,D105,D107)</f>
        <v>3788215124</v>
      </c>
      <c r="E76" s="78">
        <f>SUM(E77,E95,E105,E107)</f>
        <v>13338948986</v>
      </c>
      <c r="F76" s="87">
        <f t="shared" si="0"/>
        <v>0.206149500351222</v>
      </c>
      <c r="G76" s="87">
        <f aca="true" t="shared" si="4" ref="G76:G110">E76/C76</f>
        <v>0.7258874110007749</v>
      </c>
      <c r="H76" s="78">
        <f>SUM(H77,H95,H105,H107)</f>
        <v>7272974706</v>
      </c>
      <c r="I76" s="87">
        <f>D76/H76</f>
        <v>0.520861858748777</v>
      </c>
    </row>
    <row r="77" spans="1:9" ht="17.25" customHeight="1">
      <c r="A77" s="30">
        <v>1</v>
      </c>
      <c r="B77" s="31" t="s">
        <v>61</v>
      </c>
      <c r="C77" s="74">
        <f>SUM(C78,C84)</f>
        <v>6631683752</v>
      </c>
      <c r="D77" s="74">
        <f>SUM(D78,D84)</f>
        <v>1683215124</v>
      </c>
      <c r="E77" s="74">
        <f>SUM(E78,E84)</f>
        <v>3218226986</v>
      </c>
      <c r="F77" s="84">
        <f t="shared" si="0"/>
        <v>0.25381414237257194</v>
      </c>
      <c r="G77" s="84">
        <f t="shared" si="4"/>
        <v>0.4852805269897617</v>
      </c>
      <c r="H77" s="74">
        <f>SUM(H78,H84)</f>
        <v>1272974706</v>
      </c>
      <c r="I77" s="84">
        <f>D77/H77</f>
        <v>1.322269104064979</v>
      </c>
    </row>
    <row r="78" spans="1:9" ht="17.25" customHeight="1">
      <c r="A78" s="109" t="s">
        <v>8</v>
      </c>
      <c r="B78" s="110" t="s">
        <v>62</v>
      </c>
      <c r="C78" s="111">
        <f>SUM(C79:C83)</f>
        <v>3473753752</v>
      </c>
      <c r="D78" s="111">
        <f>SUM(D79:D83)</f>
        <v>1013548859</v>
      </c>
      <c r="E78" s="74">
        <f>SUM(E79:E83)</f>
        <v>2363212533</v>
      </c>
      <c r="F78" s="112">
        <f t="shared" si="0"/>
        <v>0.2917733758233304</v>
      </c>
      <c r="G78" s="112">
        <f t="shared" si="4"/>
        <v>0.6803051401209397</v>
      </c>
      <c r="H78" s="111">
        <f>SUM(H79:H83)</f>
        <v>855510106</v>
      </c>
      <c r="I78" s="112">
        <f>D78/H78</f>
        <v>1.1847304337980549</v>
      </c>
    </row>
    <row r="79" spans="1:9" ht="17.25" customHeight="1">
      <c r="A79" s="106" t="s">
        <v>37</v>
      </c>
      <c r="B79" s="105" t="s">
        <v>57</v>
      </c>
      <c r="C79" s="103">
        <f>2604168704-87000000+8476291</f>
        <v>2525644995</v>
      </c>
      <c r="D79" s="103">
        <f>'[12]TH.NSNN.18'!$L$12</f>
        <v>908873266</v>
      </c>
      <c r="E79" s="76">
        <v>2112806198</v>
      </c>
      <c r="F79" s="104">
        <f t="shared" si="0"/>
        <v>0.35985788493604187</v>
      </c>
      <c r="G79" s="104">
        <f t="shared" si="4"/>
        <v>0.8365412408247027</v>
      </c>
      <c r="H79" s="103">
        <v>798302539</v>
      </c>
      <c r="I79" s="104">
        <f>D79/H79</f>
        <v>1.1385072971689496</v>
      </c>
    </row>
    <row r="80" spans="1:9" ht="17.25" customHeight="1">
      <c r="A80" s="106" t="s">
        <v>38</v>
      </c>
      <c r="B80" s="105" t="s">
        <v>58</v>
      </c>
      <c r="C80" s="103">
        <f>735831296-153000000</f>
        <v>582831296</v>
      </c>
      <c r="D80" s="103">
        <f>'[12]TH.NSNN.18'!$L$43-D81</f>
        <v>77444593</v>
      </c>
      <c r="E80" s="76">
        <v>198451635</v>
      </c>
      <c r="F80" s="104">
        <f t="shared" si="0"/>
        <v>0.1328765176673011</v>
      </c>
      <c r="G80" s="104">
        <f t="shared" si="4"/>
        <v>0.3404958456451865</v>
      </c>
      <c r="H80" s="103">
        <v>56707567</v>
      </c>
      <c r="I80" s="104">
        <f>D80/H80</f>
        <v>1.3656835779958607</v>
      </c>
    </row>
    <row r="81" spans="1:9" ht="17.25" customHeight="1">
      <c r="A81" s="106" t="s">
        <v>39</v>
      </c>
      <c r="B81" s="105" t="s">
        <v>59</v>
      </c>
      <c r="C81" s="103">
        <v>153000000</v>
      </c>
      <c r="D81" s="103">
        <f>'[12]TH.NSNN.18'!$L$84</f>
        <v>6401000</v>
      </c>
      <c r="E81" s="76">
        <f>'[12]BCKHOANCHI'!$F$328</f>
        <v>16685000</v>
      </c>
      <c r="F81" s="104">
        <f t="shared" si="0"/>
        <v>0.041836601307189546</v>
      </c>
      <c r="G81" s="104">
        <f t="shared" si="4"/>
        <v>0.10905228758169935</v>
      </c>
      <c r="H81" s="103">
        <v>0</v>
      </c>
      <c r="I81" s="104"/>
    </row>
    <row r="82" spans="1:9" ht="17.25" customHeight="1">
      <c r="A82" s="106" t="s">
        <v>40</v>
      </c>
      <c r="B82" s="105" t="s">
        <v>18</v>
      </c>
      <c r="C82" s="103">
        <v>84000000</v>
      </c>
      <c r="D82" s="103">
        <f>'[12]BCKHOANCHI'!$E$356</f>
        <v>20830000</v>
      </c>
      <c r="E82" s="76">
        <v>35269700</v>
      </c>
      <c r="F82" s="104">
        <f t="shared" si="0"/>
        <v>0.2479761904761905</v>
      </c>
      <c r="G82" s="104">
        <f t="shared" si="4"/>
        <v>0.419877380952381</v>
      </c>
      <c r="H82" s="103">
        <v>500000</v>
      </c>
      <c r="I82" s="104">
        <f>D82/H82</f>
        <v>41.66</v>
      </c>
    </row>
    <row r="83" spans="1:9" ht="17.25" customHeight="1">
      <c r="A83" s="106" t="s">
        <v>41</v>
      </c>
      <c r="B83" s="105" t="s">
        <v>72</v>
      </c>
      <c r="C83" s="103">
        <f>87000000+41277461</f>
        <v>128277461</v>
      </c>
      <c r="D83" s="103">
        <v>0</v>
      </c>
      <c r="E83" s="76">
        <f>D83</f>
        <v>0</v>
      </c>
      <c r="F83" s="104">
        <f t="shared" si="0"/>
        <v>0</v>
      </c>
      <c r="G83" s="104">
        <f t="shared" si="4"/>
        <v>0</v>
      </c>
      <c r="H83" s="103"/>
      <c r="I83" s="104"/>
    </row>
    <row r="84" spans="1:9" ht="17.25" customHeight="1">
      <c r="A84" s="30">
        <v>1.2</v>
      </c>
      <c r="B84" s="36" t="s">
        <v>63</v>
      </c>
      <c r="C84" s="74">
        <f>SUM(C85:C94)</f>
        <v>3157930000</v>
      </c>
      <c r="D84" s="74">
        <f>SUM(D85:D94)</f>
        <v>669666265</v>
      </c>
      <c r="E84" s="74">
        <f>SUM(E85:E94)</f>
        <v>855014453</v>
      </c>
      <c r="F84" s="84">
        <f t="shared" si="0"/>
        <v>0.2120586159287888</v>
      </c>
      <c r="G84" s="84">
        <f t="shared" si="4"/>
        <v>0.2707515533909871</v>
      </c>
      <c r="H84" s="74">
        <f>SUM(H85:H93)</f>
        <v>417464600</v>
      </c>
      <c r="I84" s="84">
        <f>D84/H84</f>
        <v>1.604127068498742</v>
      </c>
    </row>
    <row r="85" spans="1:10" ht="17.25" customHeight="1">
      <c r="A85" s="44" t="s">
        <v>46</v>
      </c>
      <c r="B85" s="38" t="s">
        <v>65</v>
      </c>
      <c r="C85" s="76">
        <v>16000000</v>
      </c>
      <c r="D85" s="76">
        <f>'[12]TH.NSNN.18'!$L$123</f>
        <v>3780000</v>
      </c>
      <c r="E85" s="76">
        <f>'[12]TH.NSNN.18'!$F$123</f>
        <v>7320000</v>
      </c>
      <c r="F85" s="85">
        <f t="shared" si="0"/>
        <v>0.23625</v>
      </c>
      <c r="G85" s="85">
        <f t="shared" si="4"/>
        <v>0.4575</v>
      </c>
      <c r="H85" s="76">
        <v>3340000</v>
      </c>
      <c r="I85" s="85"/>
      <c r="J85" s="108"/>
    </row>
    <row r="86" spans="1:12" ht="17.25" customHeight="1">
      <c r="A86" s="44" t="s">
        <v>48</v>
      </c>
      <c r="B86" s="38" t="s">
        <v>66</v>
      </c>
      <c r="C86" s="76">
        <v>45000000</v>
      </c>
      <c r="D86" s="76">
        <f>'[12]TH.NSNN.18'!$L$127</f>
        <v>3566400</v>
      </c>
      <c r="E86" s="76">
        <f>'[12]TH.NSNN.18'!$F$127+9100000</f>
        <v>36615200</v>
      </c>
      <c r="F86" s="85">
        <f t="shared" si="0"/>
        <v>0.07925333333333333</v>
      </c>
      <c r="G86" s="85">
        <f t="shared" si="4"/>
        <v>0.8136711111111111</v>
      </c>
      <c r="H86" s="76">
        <v>23933800</v>
      </c>
      <c r="I86" s="85"/>
      <c r="J86" s="118"/>
      <c r="L86" s="108"/>
    </row>
    <row r="87" spans="1:9" ht="17.25" customHeight="1">
      <c r="A87" s="44" t="s">
        <v>49</v>
      </c>
      <c r="B87" s="38" t="s">
        <v>67</v>
      </c>
      <c r="C87" s="76">
        <v>45000000</v>
      </c>
      <c r="D87" s="76">
        <f>'[11]TH.NSNN.18'!$J$137</f>
        <v>0</v>
      </c>
      <c r="E87" s="76">
        <f>+D87+'[10]BS03.TT61.VPSO'!D86</f>
        <v>0</v>
      </c>
      <c r="F87" s="85">
        <f t="shared" si="0"/>
        <v>0</v>
      </c>
      <c r="G87" s="85">
        <f t="shared" si="4"/>
        <v>0</v>
      </c>
      <c r="H87" s="76">
        <v>5000000</v>
      </c>
      <c r="I87" s="85"/>
    </row>
    <row r="88" spans="1:9" ht="17.25" customHeight="1">
      <c r="A88" s="44" t="s">
        <v>50</v>
      </c>
      <c r="B88" s="38" t="s">
        <v>68</v>
      </c>
      <c r="C88" s="76">
        <v>58000000</v>
      </c>
      <c r="D88" s="76">
        <v>0</v>
      </c>
      <c r="E88" s="76">
        <f>'[12]TH.NSNN.18'!$F$144</f>
        <v>58000000</v>
      </c>
      <c r="F88" s="85">
        <f t="shared" si="0"/>
        <v>0</v>
      </c>
      <c r="G88" s="85">
        <f t="shared" si="4"/>
        <v>1</v>
      </c>
      <c r="H88" s="76"/>
      <c r="I88" s="85"/>
    </row>
    <row r="89" spans="1:9" ht="17.25" customHeight="1">
      <c r="A89" s="44" t="s">
        <v>51</v>
      </c>
      <c r="B89" s="38" t="s">
        <v>69</v>
      </c>
      <c r="C89" s="76">
        <v>5000000</v>
      </c>
      <c r="D89" s="76">
        <f>'[12]TH.NSNN.18'!$L$152</f>
        <v>1200000</v>
      </c>
      <c r="E89" s="76">
        <f>'[12]TH.NSNN.18'!$F$152</f>
        <v>3600000</v>
      </c>
      <c r="F89" s="85">
        <f t="shared" si="0"/>
        <v>0.24</v>
      </c>
      <c r="G89" s="85">
        <f t="shared" si="4"/>
        <v>0.72</v>
      </c>
      <c r="H89" s="76">
        <v>1200000</v>
      </c>
      <c r="I89" s="85">
        <f>D89/H89</f>
        <v>1</v>
      </c>
    </row>
    <row r="90" spans="1:9" ht="17.25" customHeight="1">
      <c r="A90" s="44" t="s">
        <v>90</v>
      </c>
      <c r="B90" s="38" t="s">
        <v>70</v>
      </c>
      <c r="C90" s="76">
        <v>75000000</v>
      </c>
      <c r="D90" s="76">
        <f>'[12]TH.NSNN.18'!$L$155</f>
        <v>26761000</v>
      </c>
      <c r="E90" s="76">
        <f>'[12]TH.NSNN.18'!$F$155</f>
        <v>35249500</v>
      </c>
      <c r="F90" s="85">
        <f t="shared" si="0"/>
        <v>0.3568133333333333</v>
      </c>
      <c r="G90" s="85">
        <f t="shared" si="4"/>
        <v>0.4699933333333333</v>
      </c>
      <c r="H90" s="76"/>
      <c r="I90" s="85"/>
    </row>
    <row r="91" spans="1:10" ht="17.25" customHeight="1">
      <c r="A91" s="44" t="s">
        <v>94</v>
      </c>
      <c r="B91" s="38" t="s">
        <v>79</v>
      </c>
      <c r="C91" s="76">
        <v>2435000000</v>
      </c>
      <c r="D91" s="76">
        <f>'[12]TH.NSNN.18'!$L$164</f>
        <v>634358865</v>
      </c>
      <c r="E91" s="76">
        <v>714229753</v>
      </c>
      <c r="F91" s="85">
        <f>D91/C91</f>
        <v>0.26051698767967146</v>
      </c>
      <c r="G91" s="85">
        <f t="shared" si="4"/>
        <v>0.29331817371663244</v>
      </c>
      <c r="H91" s="76">
        <v>383990800</v>
      </c>
      <c r="I91" s="85">
        <f>D91/H91</f>
        <v>1.6520157904824804</v>
      </c>
      <c r="J91" s="4"/>
    </row>
    <row r="92" spans="1:10" ht="40.5" customHeight="1">
      <c r="A92" s="107" t="s">
        <v>95</v>
      </c>
      <c r="B92" s="102" t="s">
        <v>84</v>
      </c>
      <c r="C92" s="103">
        <v>72000000</v>
      </c>
      <c r="D92" s="103">
        <f>'[11]TH.NSNN.18'!$J$158</f>
        <v>0</v>
      </c>
      <c r="E92" s="103">
        <f>+D92+'[10]BS03.TT61.VPSO'!D91</f>
        <v>0</v>
      </c>
      <c r="F92" s="104">
        <f>D92/C92</f>
        <v>0</v>
      </c>
      <c r="G92" s="104">
        <f t="shared" si="4"/>
        <v>0</v>
      </c>
      <c r="H92" s="103"/>
      <c r="I92" s="104"/>
      <c r="J92" s="108"/>
    </row>
    <row r="93" spans="1:9" ht="17.25" customHeight="1">
      <c r="A93" s="107" t="s">
        <v>96</v>
      </c>
      <c r="B93" s="105" t="s">
        <v>71</v>
      </c>
      <c r="C93" s="103">
        <f>5000000+5000000+2000000+8000000+270000000+110930000</f>
        <v>400930000</v>
      </c>
      <c r="D93" s="103">
        <f>'[11]TH.NSNN.18'!$J$163</f>
        <v>0</v>
      </c>
      <c r="E93" s="103">
        <f>+D93+'[10]BS03.TT61.VPSO'!D92</f>
        <v>0</v>
      </c>
      <c r="F93" s="104">
        <f>D93/C93</f>
        <v>0</v>
      </c>
      <c r="G93" s="104">
        <f t="shared" si="4"/>
        <v>0</v>
      </c>
      <c r="H93" s="103"/>
      <c r="I93" s="104"/>
    </row>
    <row r="94" spans="1:9" ht="17.25" customHeight="1">
      <c r="A94" s="107" t="s">
        <v>149</v>
      </c>
      <c r="B94" s="105" t="s">
        <v>146</v>
      </c>
      <c r="C94" s="103">
        <v>6000000</v>
      </c>
      <c r="D94" s="103">
        <v>0</v>
      </c>
      <c r="E94" s="103">
        <v>0</v>
      </c>
      <c r="F94" s="104">
        <f>D94/C94</f>
        <v>0</v>
      </c>
      <c r="G94" s="104">
        <f t="shared" si="4"/>
        <v>0</v>
      </c>
      <c r="H94" s="103"/>
      <c r="I94" s="104"/>
    </row>
    <row r="95" spans="1:9" s="4" customFormat="1" ht="17.25" customHeight="1">
      <c r="A95" s="30">
        <v>2</v>
      </c>
      <c r="B95" s="31" t="s">
        <v>73</v>
      </c>
      <c r="C95" s="74">
        <f>C96+C99</f>
        <v>11674574000</v>
      </c>
      <c r="D95" s="74">
        <f>D96+D99</f>
        <v>2105000000</v>
      </c>
      <c r="E95" s="74">
        <f>E96+E99</f>
        <v>10100922000</v>
      </c>
      <c r="F95" s="84">
        <f>D95/C95</f>
        <v>0.180306364926035</v>
      </c>
      <c r="G95" s="84">
        <f t="shared" si="4"/>
        <v>0.8652069017678932</v>
      </c>
      <c r="H95" s="74">
        <f>SUM(H100:H102)</f>
        <v>6000000000</v>
      </c>
      <c r="I95" s="84"/>
    </row>
    <row r="96" spans="1:9" s="21" customFormat="1" ht="17.25" customHeight="1">
      <c r="A96" s="35" t="s">
        <v>10</v>
      </c>
      <c r="B96" s="36" t="s">
        <v>62</v>
      </c>
      <c r="C96" s="77">
        <f>SUM(C97:C98)</f>
        <v>0</v>
      </c>
      <c r="D96" s="77">
        <f>SUM(D97:D98)</f>
        <v>0</v>
      </c>
      <c r="E96" s="77">
        <f>SUM(E97:E98)</f>
        <v>0</v>
      </c>
      <c r="F96" s="86"/>
      <c r="G96" s="86"/>
      <c r="H96" s="77">
        <f>SUM(H97:H98)</f>
        <v>0</v>
      </c>
      <c r="I96" s="86"/>
    </row>
    <row r="97" spans="1:9" ht="17.25" customHeight="1">
      <c r="A97" s="33" t="s">
        <v>46</v>
      </c>
      <c r="B97" s="38" t="s">
        <v>78</v>
      </c>
      <c r="C97" s="76">
        <v>0</v>
      </c>
      <c r="D97" s="76">
        <v>0</v>
      </c>
      <c r="E97" s="76">
        <v>0</v>
      </c>
      <c r="F97" s="85"/>
      <c r="G97" s="85"/>
      <c r="H97" s="76"/>
      <c r="I97" s="85"/>
    </row>
    <row r="98" spans="1:9" ht="17.25" customHeight="1">
      <c r="A98" s="33" t="s">
        <v>48</v>
      </c>
      <c r="B98" s="38" t="s">
        <v>72</v>
      </c>
      <c r="C98" s="76">
        <v>0</v>
      </c>
      <c r="D98" s="76">
        <v>0</v>
      </c>
      <c r="E98" s="76">
        <v>0</v>
      </c>
      <c r="F98" s="85"/>
      <c r="G98" s="85"/>
      <c r="H98" s="76"/>
      <c r="I98" s="85"/>
    </row>
    <row r="99" spans="1:9" s="21" customFormat="1" ht="17.25" customHeight="1">
      <c r="A99" s="35" t="s">
        <v>11</v>
      </c>
      <c r="B99" s="36" t="s">
        <v>63</v>
      </c>
      <c r="C99" s="77">
        <f>SUM(C100:C104)</f>
        <v>11674574000</v>
      </c>
      <c r="D99" s="77">
        <f>SUM(D100:D104)</f>
        <v>2105000000</v>
      </c>
      <c r="E99" s="77">
        <f>SUM(E100:E104)</f>
        <v>10100922000</v>
      </c>
      <c r="F99" s="86">
        <f>D99/C99</f>
        <v>0.180306364926035</v>
      </c>
      <c r="G99" s="86">
        <f t="shared" si="4"/>
        <v>0.8652069017678932</v>
      </c>
      <c r="H99" s="77">
        <f>SUM(H100:H103)</f>
        <v>6000000000</v>
      </c>
      <c r="I99" s="86"/>
    </row>
    <row r="100" spans="1:9" ht="17.25" customHeight="1">
      <c r="A100" s="33" t="s">
        <v>47</v>
      </c>
      <c r="B100" s="38" t="s">
        <v>77</v>
      </c>
      <c r="C100" s="76">
        <f>'[12]TH.NSNN.18'!$E$186</f>
        <v>3420000000</v>
      </c>
      <c r="D100" s="76">
        <f>'[12]TH.NSNN.18'!$L$186</f>
        <v>1940000000</v>
      </c>
      <c r="E100" s="76">
        <f>'[12]TH.NSNN.18'!$F$186</f>
        <v>1940000000</v>
      </c>
      <c r="F100" s="85">
        <f>D100/C100</f>
        <v>0.5672514619883041</v>
      </c>
      <c r="G100" s="85">
        <f t="shared" si="4"/>
        <v>0.5672514619883041</v>
      </c>
      <c r="H100" s="76"/>
      <c r="I100" s="85"/>
    </row>
    <row r="101" spans="1:12" ht="17.25" customHeight="1">
      <c r="A101" s="33" t="s">
        <v>52</v>
      </c>
      <c r="B101" s="38" t="s">
        <v>74</v>
      </c>
      <c r="C101" s="76">
        <v>8000000000</v>
      </c>
      <c r="D101" s="76">
        <v>0</v>
      </c>
      <c r="E101" s="76">
        <v>7995922000</v>
      </c>
      <c r="F101" s="85">
        <f>D101/C101</f>
        <v>0</v>
      </c>
      <c r="G101" s="85">
        <f t="shared" si="4"/>
        <v>0.99949025</v>
      </c>
      <c r="H101" s="76">
        <v>6000000000</v>
      </c>
      <c r="I101" s="85"/>
      <c r="L101" s="108"/>
    </row>
    <row r="102" spans="1:9" ht="17.25" customHeight="1">
      <c r="A102" s="33" t="s">
        <v>53</v>
      </c>
      <c r="B102" s="45" t="s">
        <v>75</v>
      </c>
      <c r="C102" s="76">
        <v>0</v>
      </c>
      <c r="D102" s="76">
        <v>0</v>
      </c>
      <c r="E102" s="76">
        <v>0</v>
      </c>
      <c r="F102" s="85"/>
      <c r="G102" s="85"/>
      <c r="H102" s="76"/>
      <c r="I102" s="85"/>
    </row>
    <row r="103" spans="1:12" ht="17.25" customHeight="1">
      <c r="A103" s="33" t="s">
        <v>93</v>
      </c>
      <c r="B103" s="45" t="s">
        <v>76</v>
      </c>
      <c r="C103" s="79">
        <v>0</v>
      </c>
      <c r="D103" s="79">
        <v>0</v>
      </c>
      <c r="E103" s="76">
        <v>0</v>
      </c>
      <c r="F103" s="88"/>
      <c r="G103" s="88"/>
      <c r="H103" s="79"/>
      <c r="I103" s="88"/>
      <c r="L103" s="108"/>
    </row>
    <row r="104" spans="1:9" ht="17.25" customHeight="1">
      <c r="A104" s="50" t="s">
        <v>121</v>
      </c>
      <c r="B104" s="117" t="s">
        <v>151</v>
      </c>
      <c r="C104" s="79">
        <f>'[12]TH.NSNN.18'!$E$190</f>
        <v>254574000</v>
      </c>
      <c r="D104" s="79">
        <f>'[12]TH.NSNN.18'!$L$190</f>
        <v>165000000</v>
      </c>
      <c r="E104" s="79">
        <f>'[12]TH.NSNN.18'!$F$190</f>
        <v>165000000</v>
      </c>
      <c r="F104" s="89">
        <f>D104/C104</f>
        <v>0.6481416012632869</v>
      </c>
      <c r="G104" s="89">
        <f>E104/C104</f>
        <v>0.6481416012632869</v>
      </c>
      <c r="H104" s="79"/>
      <c r="I104" s="88"/>
    </row>
    <row r="105" spans="1:9" s="4" customFormat="1" ht="17.25" customHeight="1">
      <c r="A105" s="47">
        <v>3</v>
      </c>
      <c r="B105" s="48" t="s">
        <v>80</v>
      </c>
      <c r="C105" s="80">
        <f>SUM(C106)</f>
        <v>19800000</v>
      </c>
      <c r="D105" s="80">
        <f>SUM(D106)</f>
        <v>0</v>
      </c>
      <c r="E105" s="80">
        <f>SUM(E106)</f>
        <v>19800000</v>
      </c>
      <c r="F105" s="89">
        <f aca="true" t="shared" si="5" ref="F105:F112">D105/C105</f>
        <v>0</v>
      </c>
      <c r="G105" s="89">
        <f t="shared" si="4"/>
        <v>1</v>
      </c>
      <c r="H105" s="80">
        <f>SUM(H106)</f>
        <v>0</v>
      </c>
      <c r="I105" s="89"/>
    </row>
    <row r="106" spans="1:9" ht="17.25" customHeight="1">
      <c r="A106" s="50" t="s">
        <v>12</v>
      </c>
      <c r="B106" s="45" t="s">
        <v>81</v>
      </c>
      <c r="C106" s="79">
        <v>19800000</v>
      </c>
      <c r="D106" s="79">
        <f>'[11]TH.NSNN.18'!$J$166</f>
        <v>0</v>
      </c>
      <c r="E106" s="76">
        <f>+D106+'[10]BS03.TT61.VPSO'!D103</f>
        <v>19800000</v>
      </c>
      <c r="F106" s="88">
        <f t="shared" si="5"/>
        <v>0</v>
      </c>
      <c r="G106" s="88">
        <f t="shared" si="4"/>
        <v>1</v>
      </c>
      <c r="H106" s="79"/>
      <c r="I106" s="88"/>
    </row>
    <row r="107" spans="1:9" s="4" customFormat="1" ht="17.25" customHeight="1">
      <c r="A107" s="47">
        <v>4</v>
      </c>
      <c r="B107" s="48" t="s">
        <v>82</v>
      </c>
      <c r="C107" s="80">
        <f>SUM(C108)</f>
        <v>50000000</v>
      </c>
      <c r="D107" s="80">
        <f>SUM(D108)</f>
        <v>0</v>
      </c>
      <c r="E107" s="80">
        <f>SUM(E108)</f>
        <v>0</v>
      </c>
      <c r="F107" s="89">
        <f t="shared" si="5"/>
        <v>0</v>
      </c>
      <c r="G107" s="89">
        <f t="shared" si="4"/>
        <v>0</v>
      </c>
      <c r="H107" s="80">
        <f>SUM(H108)</f>
        <v>0</v>
      </c>
      <c r="I107" s="89"/>
    </row>
    <row r="108" spans="1:9" ht="25.5" customHeight="1">
      <c r="A108" s="50" t="s">
        <v>14</v>
      </c>
      <c r="B108" s="45" t="s">
        <v>83</v>
      </c>
      <c r="C108" s="79">
        <v>50000000</v>
      </c>
      <c r="D108" s="79">
        <f>'[11]TH.NSNN.18'!$J$165</f>
        <v>0</v>
      </c>
      <c r="E108" s="76">
        <v>0</v>
      </c>
      <c r="F108" s="88">
        <f t="shared" si="5"/>
        <v>0</v>
      </c>
      <c r="G108" s="88">
        <f t="shared" si="4"/>
        <v>0</v>
      </c>
      <c r="H108" s="79"/>
      <c r="I108" s="88"/>
    </row>
    <row r="109" spans="1:9" ht="17.25" customHeight="1">
      <c r="A109" s="41" t="s">
        <v>2</v>
      </c>
      <c r="B109" s="42" t="s">
        <v>97</v>
      </c>
      <c r="C109" s="78">
        <f>SUM(C110:C112)</f>
        <v>95043000000</v>
      </c>
      <c r="D109" s="78">
        <f>SUM(D110:D112)</f>
        <v>15872339782</v>
      </c>
      <c r="E109" s="78">
        <f>SUM(E110:E112)</f>
        <v>36181266798</v>
      </c>
      <c r="F109" s="87">
        <f t="shared" si="5"/>
        <v>0.1670016706332923</v>
      </c>
      <c r="G109" s="87">
        <f t="shared" si="4"/>
        <v>0.38068313077238725</v>
      </c>
      <c r="H109" s="78">
        <f>SUM(H110)</f>
        <v>0</v>
      </c>
      <c r="I109" s="87"/>
    </row>
    <row r="110" spans="1:9" ht="17.25" customHeight="1">
      <c r="A110" s="50">
        <v>1</v>
      </c>
      <c r="B110" s="45" t="s">
        <v>98</v>
      </c>
      <c r="C110" s="79">
        <v>500000000</v>
      </c>
      <c r="D110" s="79"/>
      <c r="E110" s="76">
        <f>+D110+'[10]BS03.TT61.VPSO'!D107</f>
        <v>500000000</v>
      </c>
      <c r="F110" s="88">
        <f t="shared" si="5"/>
        <v>0</v>
      </c>
      <c r="G110" s="88">
        <f t="shared" si="4"/>
        <v>1</v>
      </c>
      <c r="H110" s="113"/>
      <c r="I110" s="114"/>
    </row>
    <row r="111" spans="1:9" ht="17.25" customHeight="1">
      <c r="A111" s="50">
        <v>2</v>
      </c>
      <c r="B111" s="45" t="s">
        <v>139</v>
      </c>
      <c r="C111" s="90">
        <f>'[12]TH.NSNN.18'!$E$192</f>
        <v>92450000000</v>
      </c>
      <c r="D111" s="79">
        <f>'[12]TH.NSNN.18'!$L$192</f>
        <v>14608567782</v>
      </c>
      <c r="E111" s="76">
        <f>'[12]TH.NSNN.18'!$F$192</f>
        <v>34417494798</v>
      </c>
      <c r="F111" s="88">
        <f t="shared" si="5"/>
        <v>0.1580158764954029</v>
      </c>
      <c r="G111" s="88">
        <f>E111/C111</f>
        <v>0.3722822584964846</v>
      </c>
      <c r="H111" s="79">
        <v>15412677000</v>
      </c>
      <c r="I111" s="88"/>
    </row>
    <row r="112" spans="1:9" ht="17.25" customHeight="1">
      <c r="A112" s="50">
        <v>3</v>
      </c>
      <c r="B112" s="45" t="s">
        <v>144</v>
      </c>
      <c r="C112" s="90">
        <f>'[12]TH.NSNN.18'!$E$193</f>
        <v>2093000000</v>
      </c>
      <c r="D112" s="79">
        <f>'[12]TH.NSNN.18'!$L$193</f>
        <v>1263772000</v>
      </c>
      <c r="E112" s="76">
        <f>'[12]TH.NSNN.18'!$F$193</f>
        <v>1263772000</v>
      </c>
      <c r="F112" s="88">
        <f t="shared" si="5"/>
        <v>0.6038088867654086</v>
      </c>
      <c r="G112" s="88">
        <f>E112/C112</f>
        <v>0.6038088867654086</v>
      </c>
      <c r="H112" s="113"/>
      <c r="I112" s="114"/>
    </row>
    <row r="113" spans="1:9" s="12" customFormat="1" ht="9" customHeight="1">
      <c r="A113" s="55"/>
      <c r="B113" s="56"/>
      <c r="C113" s="115"/>
      <c r="D113" s="115"/>
      <c r="E113" s="115"/>
      <c r="F113" s="115"/>
      <c r="G113" s="115"/>
      <c r="H113" s="115"/>
      <c r="I113" s="115"/>
    </row>
    <row r="114" spans="1:9" ht="9.75" customHeight="1">
      <c r="A114" s="5"/>
      <c r="B114" s="10"/>
      <c r="C114" s="11"/>
      <c r="D114" s="11"/>
      <c r="E114" s="11"/>
      <c r="F114" s="11"/>
      <c r="G114" s="11"/>
      <c r="H114" s="11"/>
      <c r="I114" s="11"/>
    </row>
    <row r="115" spans="1:9" ht="15" customHeight="1">
      <c r="A115" s="5"/>
      <c r="B115" s="22" t="s">
        <v>128</v>
      </c>
      <c r="C115" s="11"/>
      <c r="D115" s="11"/>
      <c r="E115" s="11"/>
      <c r="F115" s="11"/>
      <c r="G115" s="11"/>
      <c r="H115" s="11"/>
      <c r="I115" s="11"/>
    </row>
    <row r="116" spans="1:8" ht="15" customHeight="1">
      <c r="A116" s="5"/>
      <c r="B116" s="22"/>
      <c r="C116" s="11"/>
      <c r="D116" s="11"/>
      <c r="E116" s="11"/>
      <c r="F116" s="11"/>
      <c r="G116" s="11"/>
      <c r="H116" s="25" t="s">
        <v>85</v>
      </c>
    </row>
    <row r="117" spans="1:8" ht="15" customHeight="1">
      <c r="A117" s="5"/>
      <c r="B117" s="22"/>
      <c r="C117" s="11"/>
      <c r="D117" s="11"/>
      <c r="E117" s="11"/>
      <c r="F117" s="25" t="s">
        <v>153</v>
      </c>
      <c r="G117" s="11"/>
      <c r="H117" s="26" t="s">
        <v>86</v>
      </c>
    </row>
    <row r="118" spans="1:9" ht="15" customHeight="1">
      <c r="A118" s="5"/>
      <c r="B118" s="22"/>
      <c r="C118" s="11"/>
      <c r="D118" s="11"/>
      <c r="E118" s="11"/>
      <c r="F118" s="26" t="s">
        <v>86</v>
      </c>
      <c r="G118" s="11"/>
      <c r="H118" s="11"/>
      <c r="I118" s="23"/>
    </row>
    <row r="119" spans="1:9" ht="15" customHeight="1">
      <c r="A119" s="5"/>
      <c r="B119" s="22"/>
      <c r="C119" s="11"/>
      <c r="D119" s="11"/>
      <c r="E119" s="11"/>
      <c r="F119" s="11"/>
      <c r="G119" s="11"/>
      <c r="H119" s="11"/>
      <c r="I119" s="23"/>
    </row>
    <row r="120" ht="17.25">
      <c r="I120" s="24"/>
    </row>
    <row r="121" ht="17.25">
      <c r="I121" s="24"/>
    </row>
    <row r="122" ht="17.25">
      <c r="I122" s="24"/>
    </row>
  </sheetData>
  <sheetProtection/>
  <mergeCells count="13">
    <mergeCell ref="B7:B9"/>
    <mergeCell ref="C7:C9"/>
    <mergeCell ref="D8:D9"/>
    <mergeCell ref="E8:E9"/>
    <mergeCell ref="F8:G8"/>
    <mergeCell ref="H8:H9"/>
    <mergeCell ref="A3:I3"/>
    <mergeCell ref="A4:I4"/>
    <mergeCell ref="A5:I5"/>
    <mergeCell ref="F7:I7"/>
    <mergeCell ref="D7:E7"/>
    <mergeCell ref="A7:A9"/>
    <mergeCell ref="I8:I9"/>
  </mergeCells>
  <printOptions/>
  <pageMargins left="0.15748031496062992" right="0.1968503937007874" top="0.2362204724409449" bottom="0.3937007874015748" header="0.15748031496062992" footer="0.15748031496062992"/>
  <pageSetup horizontalDpi="600" verticalDpi="600" orientation="portrait" paperSize="9" scale="98" r:id="rId1"/>
  <headerFooter alignWithMargins="0">
    <oddFooter>&amp;L&amp;8&amp;F&amp;C&amp;P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875" defaultRowHeight="12.75"/>
  <cols>
    <col min="1" max="1" width="25.625" style="7" customWidth="1"/>
    <col min="2" max="2" width="1.12109375" style="7" customWidth="1"/>
    <col min="3" max="3" width="27.625" style="7" customWidth="1"/>
    <col min="4" max="16384" width="7.875" style="7" customWidth="1"/>
  </cols>
  <sheetData>
    <row r="1" spans="1:3" ht="14.25">
      <c r="A1"/>
      <c r="C1"/>
    </row>
    <row r="2" ht="15" thickBot="1">
      <c r="A2"/>
    </row>
    <row r="3" spans="1:3" ht="15" thickBot="1">
      <c r="A3"/>
      <c r="C3"/>
    </row>
    <row r="4" spans="1:3" ht="14.25">
      <c r="A4"/>
      <c r="C4"/>
    </row>
    <row r="5" ht="14.25">
      <c r="C5"/>
    </row>
    <row r="6" ht="15" thickBot="1">
      <c r="C6"/>
    </row>
    <row r="7" spans="1:3" ht="14.25">
      <c r="A7"/>
      <c r="C7"/>
    </row>
    <row r="8" spans="1:3" ht="14.25">
      <c r="A8"/>
      <c r="C8"/>
    </row>
    <row r="9" spans="1:3" ht="14.25">
      <c r="A9"/>
      <c r="C9"/>
    </row>
    <row r="10" spans="1:3" ht="14.25">
      <c r="A10"/>
      <c r="C10"/>
    </row>
    <row r="11" spans="1:3" ht="15" thickBot="1">
      <c r="A11"/>
      <c r="C11"/>
    </row>
    <row r="12" ht="14.25">
      <c r="C12"/>
    </row>
    <row r="13" ht="15" thickBot="1">
      <c r="C13"/>
    </row>
    <row r="14" spans="1:3" ht="15" thickBot="1">
      <c r="A14"/>
      <c r="C14"/>
    </row>
    <row r="15" ht="14.25">
      <c r="A15"/>
    </row>
    <row r="16" ht="15" thickBot="1">
      <c r="A16"/>
    </row>
    <row r="17" spans="1:3" ht="15" thickBot="1">
      <c r="A17"/>
      <c r="C17"/>
    </row>
    <row r="18" ht="14.25">
      <c r="C18"/>
    </row>
    <row r="19" ht="14.25">
      <c r="C19"/>
    </row>
    <row r="20" spans="1:3" ht="14.25">
      <c r="A20"/>
      <c r="C20"/>
    </row>
    <row r="21" spans="1:3" ht="14.25">
      <c r="A21"/>
      <c r="C21"/>
    </row>
    <row r="22" spans="1:3" ht="14.25">
      <c r="A22"/>
      <c r="C22"/>
    </row>
    <row r="23" spans="1:3" ht="14.25">
      <c r="A23"/>
      <c r="C23"/>
    </row>
    <row r="24" ht="14.25">
      <c r="A24"/>
    </row>
    <row r="25" ht="14.25">
      <c r="A25"/>
    </row>
    <row r="26" spans="1:3" ht="15" thickBot="1">
      <c r="A26"/>
      <c r="C26"/>
    </row>
    <row r="27" spans="1:3" ht="14.25">
      <c r="A27"/>
      <c r="C27"/>
    </row>
    <row r="28" spans="1:3" ht="14.25">
      <c r="A28"/>
      <c r="C28"/>
    </row>
    <row r="29" spans="1:3" ht="14.25">
      <c r="A29"/>
      <c r="C29"/>
    </row>
    <row r="30" spans="1:3" ht="14.25">
      <c r="A30"/>
      <c r="C30"/>
    </row>
    <row r="31" spans="1:3" ht="14.25">
      <c r="A31"/>
      <c r="C31"/>
    </row>
    <row r="32" spans="1:3" ht="14.25">
      <c r="A32"/>
      <c r="C32"/>
    </row>
    <row r="33" spans="1:3" ht="14.25">
      <c r="A33"/>
      <c r="C33"/>
    </row>
    <row r="34" spans="1:3" ht="14.25">
      <c r="A34"/>
      <c r="C34"/>
    </row>
    <row r="35" spans="1:3" ht="14.25">
      <c r="A35"/>
      <c r="C35"/>
    </row>
    <row r="36" spans="1:3" ht="14.25">
      <c r="A36"/>
      <c r="C36"/>
    </row>
    <row r="37" ht="14.25">
      <c r="A37"/>
    </row>
    <row r="38" ht="14.25">
      <c r="A38"/>
    </row>
    <row r="39" spans="1:3" ht="14.25">
      <c r="A39"/>
      <c r="C39"/>
    </row>
    <row r="40" spans="1:3" ht="14.25">
      <c r="A40"/>
      <c r="C40"/>
    </row>
    <row r="41" spans="1:3" ht="14.2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Phu Khuong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Sở GTVT Tây Ninh</dc:creator>
  <cp:keywords/>
  <dc:description/>
  <cp:lastModifiedBy>ADMIN</cp:lastModifiedBy>
  <cp:lastPrinted>2018-10-12T06:59:15Z</cp:lastPrinted>
  <dcterms:created xsi:type="dcterms:W3CDTF">2004-03-12T03:15:34Z</dcterms:created>
  <dcterms:modified xsi:type="dcterms:W3CDTF">2018-10-15T08:19:48Z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wic_System_Copyrig">
    <vt:lpwstr>Sở GTVT Tây Ninh</vt:lpwstr>
  </property>
</Properties>
</file>