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worksheets/sheet1.xml" ContentType="application/vnd.openxmlformats-officedocument.spreadsheetml.worksheet+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11.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18195" windowHeight="11580"/>
  </bookViews>
  <sheets>
    <sheet name="BS03.QI-20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mtc1">'[1]Sheet1 (4)'!$K$51</definedName>
    <definedName name="__nc1">'[1]Sheet1 (4)'!$J$51</definedName>
    <definedName name="__vl2">'[2]Sheet9 (2)'!#REF!</definedName>
    <definedName name="_Fill" localSheetId="0" hidden="1">#REF!</definedName>
    <definedName name="_Fill" hidden="1">#REF!</definedName>
    <definedName name="_mtc1">'[1]Sheet1 (4)'!$K$51</definedName>
    <definedName name="_nc1">'[1]Sheet1 (4)'!$J$51</definedName>
    <definedName name="_vl2" localSheetId="0">'[2]Sheet9 (2)'!#REF!</definedName>
    <definedName name="_vl2">'[2]Sheet9 (2)'!#REF!</definedName>
    <definedName name="A" localSheetId="0">[3]Sheet26!#REF!</definedName>
    <definedName name="A">[3]Sheet26!#REF!</definedName>
    <definedName name="CONG" localSheetId="0">[3]Sheet26!#REF!</definedName>
    <definedName name="CONG">[3]Sheet26!#REF!</definedName>
    <definedName name="d0" localSheetId="0">[4]XDCB!#REF!</definedName>
    <definedName name="d0">[4]XDCB!#REF!</definedName>
    <definedName name="hh">[5]XL4Poppy!$B$1:$B$16</definedName>
    <definedName name="HNM" localSheetId="0">[3]Sheet26!#REF!</definedName>
    <definedName name="HNM">[3]Sheet26!#REF!</definedName>
    <definedName name="hung">'[6]Sheet1 (6)'!$I$16</definedName>
    <definedName name="HUYEÄN" localSheetId="0">[3]Sheet26!#REF!</definedName>
    <definedName name="HUYEÄN">[3]Sheet26!#REF!</definedName>
    <definedName name="MTC">'[7]Sheet1 (6)'!$J$16</definedName>
    <definedName name="n" localSheetId="0">#REF!</definedName>
    <definedName name="n">#REF!</definedName>
    <definedName name="NAÊM" localSheetId="0">[3]Sheet26!#REF!</definedName>
    <definedName name="NAÊM">[3]Sheet26!#REF!</definedName>
    <definedName name="NC">'[7]Sheet1 (6)'!$I$16</definedName>
    <definedName name="NGAØY" localSheetId="0">[3]Sheet26!#REF!</definedName>
    <definedName name="NGAØY">[3]Sheet26!#REF!</definedName>
    <definedName name="NHUT" localSheetId="0">'[8]BC L-V-Tam'!#REF!</definedName>
    <definedName name="NHUT">'[8]BC L-V-Tam'!#REF!</definedName>
    <definedName name="_xlnm.Print_Titles" localSheetId="0">'BS03.QI-2019'!$B:$H,'BS03.QI-2019'!$11:$11</definedName>
    <definedName name="PTVT">'[9]Sheet1 (6)'!$I$16</definedName>
    <definedName name="SOÁ_HÑ" localSheetId="0">[3]Sheet26!#REF!</definedName>
    <definedName name="SOÁ_HÑ">[3]Sheet26!#REF!</definedName>
    <definedName name="SÔÛ_GT" localSheetId="0">[3]Sheet26!#REF!</definedName>
    <definedName name="SÔÛ_GT">[3]Sheet26!#REF!</definedName>
    <definedName name="TEÂN_COÂNG_TRÌNH" localSheetId="0">[3]Sheet26!#REF!</definedName>
    <definedName name="TEÂN_COÂNG_TRÌNH">[3]Sheet26!#REF!</definedName>
    <definedName name="TKCONG" localSheetId="0">[3]Sheet26!#REF!</definedName>
    <definedName name="TKCONG">[3]Sheet26!#REF!</definedName>
    <definedName name="TT" localSheetId="0">[3]Sheet26!#REF!</definedName>
    <definedName name="TT">[3]Sheet26!#REF!</definedName>
    <definedName name="THAÙNG" localSheetId="0">[3]Sheet26!#REF!</definedName>
    <definedName name="THAÙNG">[3]Sheet26!#REF!</definedName>
    <definedName name="VB" localSheetId="0">[3]Sheet26!#REF!</definedName>
    <definedName name="VB">[3]Sheet26!#REF!</definedName>
    <definedName name="VL">'[7]Sheet2 (2)'!$F$15</definedName>
  </definedNames>
  <calcPr calcId="144525"/>
</workbook>
</file>

<file path=xl/calcChain.xml><?xml version="1.0" encoding="utf-8"?>
<calcChain xmlns="http://schemas.openxmlformats.org/spreadsheetml/2006/main">
  <c r="H64" i="1" l="1"/>
  <c r="E64" i="1"/>
  <c r="G64" i="1"/>
  <c r="D72" i="1"/>
  <c r="D68" i="1"/>
  <c r="H65" i="1"/>
  <c r="G15" i="1" l="1"/>
  <c r="D16" i="1"/>
  <c r="E16" i="1"/>
  <c r="D17" i="1"/>
  <c r="E17" i="1"/>
  <c r="H17" i="1" s="1"/>
  <c r="D18" i="1"/>
  <c r="E18" i="1"/>
  <c r="D19" i="1"/>
  <c r="E19" i="1"/>
  <c r="H19" i="1" s="1"/>
  <c r="D20" i="1"/>
  <c r="E20" i="1"/>
  <c r="G21" i="1"/>
  <c r="G14" i="1" s="1"/>
  <c r="G13" i="1" s="1"/>
  <c r="D22" i="1"/>
  <c r="E22" i="1"/>
  <c r="H22" i="1" s="1"/>
  <c r="D23" i="1"/>
  <c r="E23" i="1"/>
  <c r="H23" i="1" s="1"/>
  <c r="D24" i="1"/>
  <c r="E24" i="1"/>
  <c r="H24" i="1"/>
  <c r="D25" i="1"/>
  <c r="E25" i="1"/>
  <c r="H25" i="1" s="1"/>
  <c r="E26" i="1"/>
  <c r="D27" i="1"/>
  <c r="D26" i="1" s="1"/>
  <c r="E27" i="1"/>
  <c r="F27" i="1" s="1"/>
  <c r="G27" i="1"/>
  <c r="H27" i="1" s="1"/>
  <c r="H28" i="1"/>
  <c r="G33" i="1"/>
  <c r="G31" i="1" s="1"/>
  <c r="D34" i="1"/>
  <c r="E34" i="1"/>
  <c r="D35" i="1"/>
  <c r="E35" i="1"/>
  <c r="D36" i="1"/>
  <c r="E36" i="1"/>
  <c r="D37" i="1"/>
  <c r="E37" i="1"/>
  <c r="H37" i="1" s="1"/>
  <c r="G40" i="1"/>
  <c r="D41" i="1"/>
  <c r="E41" i="1"/>
  <c r="E42" i="1"/>
  <c r="D43" i="1"/>
  <c r="D42" i="1" s="1"/>
  <c r="E43" i="1"/>
  <c r="D44" i="1"/>
  <c r="E44" i="1"/>
  <c r="D45" i="1"/>
  <c r="G46" i="1"/>
  <c r="G39" i="1" s="1"/>
  <c r="G38" i="1" s="1"/>
  <c r="D47" i="1"/>
  <c r="F47" i="1" s="1"/>
  <c r="D48" i="1"/>
  <c r="F48" i="1" s="1"/>
  <c r="H48" i="1"/>
  <c r="D49" i="1"/>
  <c r="F49" i="1" s="1"/>
  <c r="D50" i="1"/>
  <c r="F50" i="1" s="1"/>
  <c r="D51" i="1"/>
  <c r="F51" i="1" s="1"/>
  <c r="H51" i="1"/>
  <c r="D52" i="1"/>
  <c r="F52" i="1" s="1"/>
  <c r="D53" i="1"/>
  <c r="E53" i="1"/>
  <c r="E46" i="1" s="1"/>
  <c r="D54" i="1"/>
  <c r="F54" i="1" s="1"/>
  <c r="F55" i="1"/>
  <c r="E56" i="1"/>
  <c r="G56" i="1"/>
  <c r="E58" i="1"/>
  <c r="G58" i="1"/>
  <c r="D59" i="1"/>
  <c r="D56" i="1" s="1"/>
  <c r="F56" i="1" s="1"/>
  <c r="D60" i="1"/>
  <c r="F60" i="1" s="1"/>
  <c r="E61" i="1"/>
  <c r="H61" i="1" s="1"/>
  <c r="G61" i="1"/>
  <c r="D62" i="1"/>
  <c r="D61" i="1" s="1"/>
  <c r="E62" i="1"/>
  <c r="F65" i="1"/>
  <c r="D67" i="1"/>
  <c r="D64" i="1" s="1"/>
  <c r="F64" i="1" s="1"/>
  <c r="D69" i="1"/>
  <c r="F18" i="1" l="1"/>
  <c r="F36" i="1"/>
  <c r="F34" i="1"/>
  <c r="F61" i="1"/>
  <c r="F41" i="1"/>
  <c r="F62" i="1"/>
  <c r="F20" i="1"/>
  <c r="F23" i="1"/>
  <c r="F42" i="1"/>
  <c r="F24" i="1"/>
  <c r="D15" i="1"/>
  <c r="D32" i="1" s="1"/>
  <c r="D31" i="1" s="1"/>
  <c r="E21" i="1"/>
  <c r="H21" i="1" s="1"/>
  <c r="H18" i="1"/>
  <c r="F17" i="1"/>
  <c r="F44" i="1"/>
  <c r="H36" i="1"/>
  <c r="E33" i="1"/>
  <c r="H33" i="1" s="1"/>
  <c r="D33" i="1"/>
  <c r="G26" i="1"/>
  <c r="H26" i="1" s="1"/>
  <c r="D21" i="1"/>
  <c r="F21" i="1" s="1"/>
  <c r="E15" i="1"/>
  <c r="E40" i="1"/>
  <c r="E39" i="1" s="1"/>
  <c r="F22" i="1"/>
  <c r="H35" i="1"/>
  <c r="H20" i="1"/>
  <c r="F19" i="1"/>
  <c r="H16" i="1"/>
  <c r="H46" i="1"/>
  <c r="F33" i="1"/>
  <c r="E14" i="1"/>
  <c r="H15" i="1"/>
  <c r="D40" i="1"/>
  <c r="F59" i="1"/>
  <c r="F45" i="1"/>
  <c r="F35" i="1"/>
  <c r="F26" i="1"/>
  <c r="F16" i="1"/>
  <c r="D46" i="1"/>
  <c r="F46" i="1" s="1"/>
  <c r="H62" i="1"/>
  <c r="D58" i="1"/>
  <c r="F58" i="1" s="1"/>
  <c r="H53" i="1"/>
  <c r="F43" i="1"/>
  <c r="F53" i="1"/>
  <c r="F15" i="1" l="1"/>
  <c r="E32" i="1"/>
  <c r="D14" i="1"/>
  <c r="D13" i="1" s="1"/>
  <c r="D39" i="1"/>
  <c r="D38" i="1" s="1"/>
  <c r="E31" i="1"/>
  <c r="H32" i="1"/>
  <c r="F32" i="1"/>
  <c r="F40" i="1"/>
  <c r="E38" i="1"/>
  <c r="H39" i="1"/>
  <c r="F14" i="1"/>
  <c r="E13" i="1"/>
  <c r="H14" i="1"/>
  <c r="F39" i="1" l="1"/>
  <c r="H13" i="1"/>
  <c r="F13" i="1"/>
  <c r="H38" i="1"/>
  <c r="F38" i="1"/>
  <c r="F31" i="1"/>
  <c r="H31" i="1"/>
</calcChain>
</file>

<file path=xl/sharedStrings.xml><?xml version="1.0" encoding="utf-8"?>
<sst xmlns="http://schemas.openxmlformats.org/spreadsheetml/2006/main" count="95" uniqueCount="81">
  <si>
    <t>Thủ trưởng đơn vị</t>
  </si>
  <si>
    <t>Dự kiến chi khen thưởng, phúc lợi</t>
  </si>
  <si>
    <t>Chi tăng thu nhập (55%)</t>
  </si>
  <si>
    <t>KP tiết kiệm được CK</t>
  </si>
  <si>
    <t>Chi hoạt động QLDA (chi khoán công tác phí, chi văn phòng phẩm)</t>
  </si>
  <si>
    <t>Đảm bảo chi TX cho NSNN</t>
  </si>
  <si>
    <t>Số sử dụng trong năm</t>
  </si>
  <si>
    <t>Nguồn KP 20% QLDA</t>
  </si>
  <si>
    <t>IV</t>
  </si>
  <si>
    <t>III</t>
  </si>
  <si>
    <t>II</t>
  </si>
  <si>
    <t>I</t>
  </si>
  <si>
    <t>Dự toán chi nguồn khác</t>
  </si>
  <si>
    <t>C</t>
  </si>
  <si>
    <t>Chi chương trình mục tiêu quốc gia</t>
  </si>
  <si>
    <t>KP hỗ trợ Tết Nguyên Đán 2019</t>
  </si>
  <si>
    <t xml:space="preserve">Chi Đảm bảo xã hội </t>
  </si>
  <si>
    <t>KP sửa đèn Led- TC12</t>
  </si>
  <si>
    <t>KP kiểm tra xử lý lục bình (bao gồm số chuyển nguồn: 1.940.000.000đ)</t>
  </si>
  <si>
    <t>KP không thực hiện chế độ tự chủ</t>
  </si>
  <si>
    <t>KP thực hiện chế độ tự chủ</t>
  </si>
  <si>
    <t>Chi sự nghiệp kinh tế</t>
  </si>
  <si>
    <t>KP tiết kiệm 10% THCCTL- TC12.14 (2018)</t>
  </si>
  <si>
    <t>KP hoạt động của nhóm công tác thực hiện những giải pháp mang tính đột phá về phát triển KT-XH lĩnh vực hạ tầng giao thông</t>
  </si>
  <si>
    <t>KP chi cho công tác thu lệ phí ( bao gồm đảm bảo từ nguồn thu phí được để lại: 700.000.000đ)</t>
  </si>
  <si>
    <t>KP chi mua sắm, sửa chữa</t>
  </si>
  <si>
    <t>KP chi cho bộ phận tiếp nhận và trả kết quả</t>
  </si>
  <si>
    <t>KP thuê tư vấn lập chỉ số giá xây dựng</t>
  </si>
  <si>
    <t>KP đối nội, đối ngoại</t>
  </si>
  <si>
    <t xml:space="preserve">KP hoạt động của tổ chức cơ sở Đảng </t>
  </si>
  <si>
    <t>KP chi cho CB làm đầu mối KSTTHC</t>
  </si>
  <si>
    <t>KP tiết kiệm 10% THCCTL- TC13.14 (2018)</t>
  </si>
  <si>
    <t>Chi khác</t>
  </si>
  <si>
    <t>Chi mua sắm, sữa chữa</t>
  </si>
  <si>
    <t>Chi hàng hóa dịch vụ</t>
  </si>
  <si>
    <t>Chi thanh toán cá nhân (2018 chuyển sang 286.232)</t>
  </si>
  <si>
    <t xml:space="preserve">KP thực hiện chế độ tự chủ </t>
  </si>
  <si>
    <t>Chi quản lý hành chính</t>
  </si>
  <si>
    <t>Dự toán chi NSNN</t>
  </si>
  <si>
    <t>B</t>
  </si>
  <si>
    <t>Phí thẩm tra, thẩm định cấp phép HĐ BTNĐ (Q2)</t>
  </si>
  <si>
    <r>
      <t xml:space="preserve">Phí thåm tra thiết kế công trình </t>
    </r>
    <r>
      <rPr>
        <b/>
        <sz val="9"/>
        <rFont val="Times New Roman"/>
        <family val="1"/>
      </rPr>
      <t>(W2)</t>
    </r>
  </si>
  <si>
    <r>
      <t>Phí sát hạch lái xe cơ giới đường bộ Môtô</t>
    </r>
    <r>
      <rPr>
        <b/>
        <sz val="9"/>
        <rFont val="Times New Roman"/>
        <family val="1"/>
      </rPr>
      <t xml:space="preserve"> (X) </t>
    </r>
  </si>
  <si>
    <r>
      <t xml:space="preserve">Phí sát hạch lái xe cơ giới đường bộ Ôtô </t>
    </r>
    <r>
      <rPr>
        <b/>
        <sz val="9"/>
        <rFont val="Times New Roman"/>
        <family val="1"/>
      </rPr>
      <t>(I)</t>
    </r>
  </si>
  <si>
    <t>Phí</t>
  </si>
  <si>
    <t>Lệ phí</t>
  </si>
  <si>
    <t>Số PLP nộp NSNN</t>
  </si>
  <si>
    <t>Chi trả tiền thuê CSV</t>
  </si>
  <si>
    <t>Chi hoạt động thu phí</t>
  </si>
  <si>
    <t>Chi sự nghiệp</t>
  </si>
  <si>
    <t>Chi từ nguồn thu phí được để lại</t>
  </si>
  <si>
    <r>
      <t>Lệ phí cấp CN đặng ký PT TNĐ</t>
    </r>
    <r>
      <rPr>
        <b/>
        <sz val="9"/>
        <rFont val="Times New Roman"/>
        <family val="1"/>
      </rPr>
      <t xml:space="preserve"> (V)</t>
    </r>
  </si>
  <si>
    <r>
      <t xml:space="preserve">Lệ phí cấp, đổi bằng thuyền, máy trưởng </t>
    </r>
    <r>
      <rPr>
        <b/>
        <sz val="9"/>
        <rFont val="Times New Roman"/>
        <family val="1"/>
      </rPr>
      <t>(O)</t>
    </r>
  </si>
  <si>
    <r>
      <t>Lệ phí cấp CN đăng ký và biển số xe</t>
    </r>
    <r>
      <rPr>
        <b/>
        <sz val="9"/>
        <rFont val="Times New Roman"/>
        <family val="1"/>
      </rPr>
      <t xml:space="preserve"> (U1)</t>
    </r>
  </si>
  <si>
    <r>
      <t>Lệ phí đóng lại số khung, số máy</t>
    </r>
    <r>
      <rPr>
        <b/>
        <sz val="9"/>
        <rFont val="Times New Roman"/>
        <family val="1"/>
      </rPr>
      <t xml:space="preserve"> (U2)</t>
    </r>
  </si>
  <si>
    <r>
      <t>Lệ phí cấp, đổi GPLX</t>
    </r>
    <r>
      <rPr>
        <b/>
        <sz val="9"/>
        <rFont val="Times New Roman"/>
        <family val="1"/>
      </rPr>
      <t xml:space="preserve"> (J)</t>
    </r>
  </si>
  <si>
    <t>Số thu PLP</t>
  </si>
  <si>
    <t>Tổng số thu, chi, nộp ngân sách PLP</t>
  </si>
  <si>
    <t>A</t>
  </si>
  <si>
    <t>Thực hiện Quý I năm 2019 so với cùng kỳ năm 2018 (tỷ lệ %)</t>
  </si>
  <si>
    <t>Cùng kỳ năm 2018
(đồng)</t>
  </si>
  <si>
    <t>Thực hiện Quý I năm 2019/Dự toán năm 2019 (tỷ lệ %)</t>
  </si>
  <si>
    <t>Thực hiện Quý I năm 2019</t>
  </si>
  <si>
    <t>Dự toán năm 2019</t>
  </si>
  <si>
    <t>Nội dung</t>
  </si>
  <si>
    <t>STT</t>
  </si>
  <si>
    <t>ĐVT: Triệu đồng</t>
  </si>
  <si>
    <t>Đơn vị tính: Triệu đồng</t>
  </si>
  <si>
    <t xml:space="preserve">       Sở Giao thông vận tải Tây Ninh công khai tình hình thực hiện dự toán thu-chi ngân sách Quý I năm 2019 như sau:</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</si>
  <si>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</si>
  <si>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 xml:space="preserve">       Căn cứ Nghị định số 163/2016/NĐ-CP ngày 21/12/2017 của Chính phủ quy định chi tiết thi hành một số điều của luật NSNN;</t>
  </si>
  <si>
    <t>CÔNG KHAI THỰC HIỆN DỰ TOÁN THU - CHI NGÂN SÁCH QUÝ I NĂM 2019</t>
  </si>
  <si>
    <t xml:space="preserve">        Độc lập - Tự do - Hạnh phúc</t>
  </si>
  <si>
    <t>Chương: 421</t>
  </si>
  <si>
    <t xml:space="preserve">         CỘNG HÒA XÃ HỘI CHỦ NGHĨA VIỆT NAM</t>
  </si>
  <si>
    <t>Đơn vị: Sở Giao thông Vận tải Tây Ninh</t>
  </si>
  <si>
    <t>Biểu số 3 - Ban hành kèm theo Thông tư số 91/2018/TT-BTC ngày 28 tháng 9 năm 2018 của Bộ Tài chính</t>
  </si>
  <si>
    <t>Nguồn trích 40% THCCTL (đảm bảo mức lương 1,39triệu) (Trong đó, KP đảm bảo chi TX 2018: 200.000.000đ)</t>
  </si>
  <si>
    <t>Nguồn KP Ủy thác</t>
  </si>
  <si>
    <t>Nguồn thu trong năm (2018 chuyển sang: 101.608.000)</t>
  </si>
  <si>
    <t>Tây Ninh, ngày     tháng 4  năm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</si>
</sst>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F_B_-;\-* #.##0.00\ _F_B_-;_-* &quot;-&quot;??\ _F_B_-;_-@_-"/>
    <numFmt numFmtId="165" formatCode="&quot;\&quot;#,##0.00;[Red]&quot;\&quot;&quot;\&quot;&quot;\&quot;&quot;\&quot;&quot;\&quot;&quot;\&quot;\-#,##0.00"/>
    <numFmt numFmtId="166" formatCode="&quot;\&quot;#,##0;[Red]&quot;\&quot;&quot;\&quot;\-#,##0"/>
    <numFmt numFmtId="167" formatCode="_-* #,##0.00_-;\-* #,##0.00_-;_-* &quot;-&quot;??_-;_-@_-"/>
    <numFmt numFmtId="168" formatCode="_-* #,##0.00\ _F_B_-;\-* #,##0.00\ _F_B_-;_-* &quot;-&quot;??\ _F_B_-;_-@_-"/>
    <numFmt numFmtId="169" formatCode="_-* #,##0\ &quot;€&quot;_-;\-* #,##0\ &quot;€&quot;_-;_-* &quot;-&quot;\ &quot;€&quot;_-;_-@_-"/>
    <numFmt numFmtId="170" formatCode="\$#,##0\ ;\(\$#,##0\)"/>
    <numFmt numFmtId="171" formatCode="&quot;\&quot;#,##0.00;[Red]&quot;\&quot;\-#,##0.00"/>
    <numFmt numFmtId="172" formatCode="&quot;\&quot;#,##0;[Red]&quot;\&quot;\-#,##0"/>
  </numFmts>
  <fonts count="37">
    <font>
      <sz val="10"/>
      <name val="VNI-Times"/>
    </font>
    <font>
      <sz val="10"/>
      <name val="VNI-Times"/>
    </font>
    <font>
      <sz val="12"/>
      <name val="Times New Roman"/>
      <family val="1"/>
    </font>
    <font>
      <sz val="11"/>
      <name val="Times New Roman"/>
      <family val="1"/>
    </font>
    <font>
      <sz val="11"/>
      <color theme="4"/>
      <name val="Times New Roman"/>
      <family val="1"/>
    </font>
    <font>
      <i/>
      <sz val="11"/>
      <name val="Times New Roman"/>
      <family val="1"/>
    </font>
    <font>
      <b/>
      <sz val="11"/>
      <color theme="4"/>
      <name val="Times New Roman"/>
      <family val="1"/>
    </font>
    <font>
      <i/>
      <sz val="11"/>
      <color theme="4"/>
      <name val="Times New Roman"/>
      <family val="1"/>
    </font>
    <font>
      <b/>
      <sz val="11"/>
      <name val="Times New Roman"/>
      <family val="1"/>
    </font>
    <font>
      <sz val="10"/>
      <name val="Times New Roman"/>
      <family val="1"/>
    </font>
    <font>
      <sz val="9"/>
      <color rgb="FFFF0000"/>
      <name val="Times New Roman"/>
      <family val="1"/>
    </font>
    <font>
      <i/>
      <sz val="12"/>
      <name val="Times New Roman"/>
      <family val="1"/>
    </font>
    <font>
      <b/>
      <sz val="9"/>
      <color theme="4"/>
      <name val="Times New Roman"/>
      <family val="1"/>
    </font>
    <font>
      <b/>
      <sz val="12"/>
      <name val="Times New Roman"/>
      <family val="1"/>
    </font>
    <font>
      <b/>
      <sz val="9"/>
      <name val="Times New Roman"/>
      <family val="1"/>
    </font>
    <font>
      <sz val="9"/>
      <name val="Times New Roman"/>
      <family val="1"/>
    </font>
    <font>
      <i/>
      <sz val="9"/>
      <name val="Times New Roman"/>
      <family val="1"/>
    </font>
    <font>
      <b/>
      <i/>
      <sz val="12"/>
      <name val="Times New Roman"/>
      <family val="1"/>
    </font>
    <font>
      <b/>
      <i/>
      <sz val="9"/>
      <name val="Times New Roman"/>
      <family val="1"/>
    </font>
    <font>
      <u/>
      <sz val="9"/>
      <name val="Times New Roman"/>
      <family val="1"/>
    </font>
    <font>
      <b/>
      <u/>
      <sz val="9"/>
      <name val="Times New Roman"/>
      <family val="1"/>
    </font>
    <font>
      <sz val="12"/>
      <name val="Times New Roman"/>
      <family val="1"/>
      <charset val="163"/>
    </font>
    <font>
      <i/>
      <sz val="10"/>
      <name val="Times New Roman"/>
      <family val="1"/>
    </font>
    <font>
      <sz val="12"/>
      <color rgb="FF000000"/>
      <name val="Times New Roman"/>
      <family val="1"/>
    </font>
    <font>
      <b/>
      <sz val="14"/>
      <name val="Times New Roman"/>
      <family val="1"/>
    </font>
    <font>
      <sz val="10"/>
      <name val="Arial"/>
      <family val="2"/>
    </font>
    <font>
      <sz val="14"/>
      <name val="??"/>
      <family val="3"/>
      <charset val="129"/>
    </font>
    <font>
      <sz val="10"/>
      <name val="???"/>
      <family val="3"/>
      <charset val="129"/>
    </font>
    <font>
      <i/>
      <sz val="12"/>
      <name val="VNI-Times"/>
    </font>
    <font>
      <sz val="12"/>
      <name val="VNI-Times"/>
    </font>
    <font>
      <sz val="10"/>
      <name val="VNI-Aptima"/>
    </font>
    <font>
      <b/>
      <sz val="12"/>
      <name val="Arial"/>
      <family val="2"/>
    </font>
    <font>
      <b/>
      <sz val="12"/>
      <name val="VN-NTime"/>
    </font>
    <font>
      <sz val="14"/>
      <name val="뼻뮝"/>
      <family val="3"/>
      <charset val="129"/>
    </font>
    <font>
      <sz val="12"/>
      <name val="뼻뮝"/>
      <family val="1"/>
      <charset val="129"/>
    </font>
    <font>
      <sz val="12"/>
      <name val="바탕체"/>
      <family val="1"/>
      <charset val="129"/>
    </font>
    <font>
      <sz val="10"/>
      <name val="굴림체"/>
      <family val="3"/>
      <charset val="129"/>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0"/>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35">
    <xf numFmtId="0" fontId="0" fillId="0" borderId="0"/>
    <xf numFmtId="9" fontId="1" fillId="0" borderId="0" applyFont="0" applyFill="0" applyBorder="0" applyAlignment="0" applyProtection="0"/>
    <xf numFmtId="164" fontId="1" fillId="0" borderId="0" applyFont="0" applyFill="0" applyBorder="0" applyAlignment="0" applyProtection="0"/>
    <xf numFmtId="0" fontId="21" fillId="0" borderId="0"/>
    <xf numFmtId="165" fontId="25" fillId="0" borderId="0" applyFont="0" applyFill="0" applyBorder="0" applyAlignment="0" applyProtection="0"/>
    <xf numFmtId="0" fontId="26" fillId="0" borderId="0" applyFont="0" applyFill="0" applyBorder="0" applyAlignment="0" applyProtection="0"/>
    <xf numFmtId="166" fontId="25" fillId="0" borderId="0" applyFont="0" applyFill="0" applyBorder="0" applyAlignment="0" applyProtection="0"/>
    <xf numFmtId="40" fontId="26" fillId="0" borderId="0" applyFont="0" applyFill="0" applyBorder="0" applyAlignment="0" applyProtection="0"/>
    <xf numFmtId="38" fontId="26" fillId="0" borderId="0" applyFont="0" applyFill="0" applyBorder="0" applyAlignment="0" applyProtection="0"/>
    <xf numFmtId="10" fontId="25" fillId="0" borderId="0" applyFont="0" applyFill="0" applyBorder="0" applyAlignment="0" applyProtection="0"/>
    <xf numFmtId="0" fontId="27" fillId="0" borderId="0"/>
    <xf numFmtId="167" fontId="28" fillId="0" borderId="0"/>
    <xf numFmtId="168" fontId="28" fillId="0" borderId="0"/>
    <xf numFmtId="169" fontId="29" fillId="0" borderId="0" applyFont="0" applyFill="0" applyBorder="0" applyAlignment="0" applyProtection="0"/>
    <xf numFmtId="168" fontId="1" fillId="0" borderId="0" applyFont="0" applyFill="0" applyBorder="0" applyAlignment="0" applyProtection="0"/>
    <xf numFmtId="3" fontId="25" fillId="0" borderId="0" applyFont="0" applyFill="0" applyBorder="0" applyAlignment="0" applyProtection="0"/>
    <xf numFmtId="170" fontId="25" fillId="0" borderId="0" applyFont="0" applyFill="0" applyBorder="0" applyAlignment="0" applyProtection="0"/>
    <xf numFmtId="1" fontId="30" fillId="0" borderId="1" applyBorder="0"/>
    <xf numFmtId="0" fontId="25" fillId="0" borderId="0" applyFont="0" applyFill="0" applyBorder="0" applyAlignment="0" applyProtection="0"/>
    <xf numFmtId="2" fontId="25" fillId="0" borderId="0" applyFont="0" applyFill="0" applyBorder="0" applyAlignment="0" applyProtection="0"/>
    <xf numFmtId="0" fontId="31" fillId="0" borderId="9" applyNumberFormat="0" applyAlignment="0" applyProtection="0">
      <alignment horizontal="left" vertical="center"/>
    </xf>
    <xf numFmtId="0" fontId="31" fillId="0" borderId="10">
      <alignment horizontal="left" vertical="center"/>
    </xf>
    <xf numFmtId="0" fontId="32" fillId="0" borderId="8" applyNumberFormat="0" applyFont="0" applyFill="0" applyBorder="0" applyAlignment="0">
      <alignment horizontal="center"/>
    </xf>
    <xf numFmtId="0" fontId="21" fillId="0" borderId="0"/>
    <xf numFmtId="40" fontId="33" fillId="0" borderId="0" applyFont="0" applyFill="0" applyBorder="0" applyAlignment="0" applyProtection="0"/>
    <xf numFmtId="38"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0" fontId="25" fillId="0" borderId="0" applyFont="0" applyFill="0" applyBorder="0" applyAlignment="0" applyProtection="0"/>
    <xf numFmtId="0" fontId="34" fillId="0" borderId="0"/>
    <xf numFmtId="166" fontId="25" fillId="0" borderId="0" applyFont="0" applyFill="0" applyBorder="0" applyAlignment="0" applyProtection="0"/>
    <xf numFmtId="165" fontId="25" fillId="0" borderId="0" applyFont="0" applyFill="0" applyBorder="0" applyAlignment="0" applyProtection="0"/>
    <xf numFmtId="171" fontId="35" fillId="0" borderId="0" applyFont="0" applyFill="0" applyBorder="0" applyAlignment="0" applyProtection="0"/>
    <xf numFmtId="172" fontId="35" fillId="0" borderId="0" applyFont="0" applyFill="0" applyBorder="0" applyAlignment="0" applyProtection="0"/>
    <xf numFmtId="0" fontId="36" fillId="0" borderId="0"/>
  </cellStyleXfs>
  <cellXfs count="94">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center"/>
    </xf>
    <xf numFmtId="3" fontId="3" fillId="0" borderId="0" xfId="0" applyNumberFormat="1" applyFont="1" applyBorder="1"/>
    <xf numFmtId="3" fontId="4" fillId="0" borderId="0" xfId="0" applyNumberFormat="1" applyFont="1" applyBorder="1"/>
    <xf numFmtId="0" fontId="5" fillId="0" borderId="0" xfId="0" applyFont="1" applyBorder="1"/>
    <xf numFmtId="0" fontId="2" fillId="0" borderId="0" xfId="0" applyFont="1" applyBorder="1" applyAlignment="1">
      <alignment horizontal="center"/>
    </xf>
    <xf numFmtId="3" fontId="6" fillId="0" borderId="0" xfId="0" applyNumberFormat="1" applyFont="1" applyBorder="1" applyAlignment="1">
      <alignment horizontal="center"/>
    </xf>
    <xf numFmtId="3" fontId="7" fillId="0" borderId="0" xfId="0" applyNumberFormat="1" applyFont="1" applyBorder="1" applyAlignment="1">
      <alignment horizontal="center"/>
    </xf>
    <xf numFmtId="3" fontId="8" fillId="0" borderId="0" xfId="0" applyNumberFormat="1" applyFont="1" applyBorder="1" applyAlignment="1">
      <alignment horizontal="center"/>
    </xf>
    <xf numFmtId="3" fontId="5" fillId="0" borderId="0" xfId="0" applyNumberFormat="1" applyFont="1" applyBorder="1" applyAlignment="1">
      <alignment horizontal="center"/>
    </xf>
    <xf numFmtId="0" fontId="9" fillId="0" borderId="0" xfId="0" applyFont="1" applyBorder="1" applyAlignment="1">
      <alignment wrapText="1"/>
    </xf>
    <xf numFmtId="0" fontId="2" fillId="0" borderId="0" xfId="0" applyFont="1" applyFill="1"/>
    <xf numFmtId="0" fontId="11" fillId="0" borderId="0" xfId="0" applyFont="1" applyAlignment="1"/>
    <xf numFmtId="0" fontId="2" fillId="0" borderId="0" xfId="0" applyFont="1" applyAlignment="1"/>
    <xf numFmtId="3" fontId="2" fillId="0" borderId="0" xfId="0" applyNumberFormat="1" applyFont="1"/>
    <xf numFmtId="0" fontId="13" fillId="0" borderId="0" xfId="0" applyFont="1"/>
    <xf numFmtId="9" fontId="14" fillId="0" borderId="3" xfId="1" applyFont="1" applyBorder="1"/>
    <xf numFmtId="3" fontId="14" fillId="0" borderId="3" xfId="0" applyNumberFormat="1" applyFont="1" applyBorder="1"/>
    <xf numFmtId="0" fontId="14" fillId="0" borderId="2" xfId="0" applyFont="1" applyBorder="1" applyAlignment="1">
      <alignment wrapText="1"/>
    </xf>
    <xf numFmtId="0" fontId="14" fillId="0" borderId="3" xfId="0" applyFont="1" applyBorder="1" applyAlignment="1">
      <alignment horizontal="center"/>
    </xf>
    <xf numFmtId="9" fontId="15" fillId="0" borderId="3" xfId="1" applyFont="1" applyBorder="1"/>
    <xf numFmtId="3" fontId="15" fillId="0" borderId="3" xfId="0" applyNumberFormat="1" applyFont="1" applyBorder="1"/>
    <xf numFmtId="0" fontId="15" fillId="0" borderId="2" xfId="0" applyFont="1" applyBorder="1" applyAlignment="1">
      <alignment wrapText="1"/>
    </xf>
    <xf numFmtId="0" fontId="15" fillId="0" borderId="3" xfId="0" applyFont="1" applyBorder="1" applyAlignment="1">
      <alignment horizontal="center"/>
    </xf>
    <xf numFmtId="9" fontId="15" fillId="0" borderId="2" xfId="1" applyFont="1" applyBorder="1"/>
    <xf numFmtId="3" fontId="16" fillId="0" borderId="2" xfId="0" applyNumberFormat="1" applyFont="1" applyBorder="1"/>
    <xf numFmtId="9" fontId="16" fillId="0" borderId="2" xfId="1" applyFont="1" applyBorder="1"/>
    <xf numFmtId="0" fontId="16" fillId="0" borderId="2" xfId="0" applyFont="1" applyBorder="1"/>
    <xf numFmtId="0" fontId="16" fillId="0" borderId="2" xfId="0" applyFont="1" applyBorder="1" applyAlignment="1">
      <alignment horizontal="center"/>
    </xf>
    <xf numFmtId="0" fontId="16" fillId="0" borderId="2" xfId="0" applyFont="1" applyBorder="1" applyAlignment="1">
      <alignment wrapText="1"/>
    </xf>
    <xf numFmtId="0" fontId="17" fillId="0" borderId="0" xfId="0" applyFont="1"/>
    <xf numFmtId="9" fontId="18" fillId="0" borderId="2" xfId="1" applyFont="1" applyBorder="1"/>
    <xf numFmtId="3" fontId="14" fillId="0" borderId="2" xfId="0" applyNumberFormat="1" applyFont="1" applyBorder="1"/>
    <xf numFmtId="9" fontId="14" fillId="0" borderId="2" xfId="1" applyFont="1" applyBorder="1"/>
    <xf numFmtId="0" fontId="14" fillId="0" borderId="2" xfId="0" applyFont="1" applyBorder="1"/>
    <xf numFmtId="0" fontId="14" fillId="0" borderId="2" xfId="0" applyFont="1" applyBorder="1" applyAlignment="1">
      <alignment horizontal="center"/>
    </xf>
    <xf numFmtId="3" fontId="15" fillId="0" borderId="2" xfId="0" applyNumberFormat="1" applyFont="1" applyBorder="1"/>
    <xf numFmtId="0" fontId="15" fillId="0" borderId="2" xfId="0" applyFont="1" applyBorder="1" applyAlignment="1">
      <alignment horizontal="center"/>
    </xf>
    <xf numFmtId="3" fontId="10" fillId="0" borderId="2" xfId="0" applyNumberFormat="1" applyFont="1" applyBorder="1"/>
    <xf numFmtId="0" fontId="15" fillId="0" borderId="2" xfId="0" applyFont="1" applyBorder="1"/>
    <xf numFmtId="0" fontId="15" fillId="0" borderId="2" xfId="0" applyNumberFormat="1" applyFont="1" applyBorder="1" applyAlignment="1">
      <alignment wrapText="1"/>
    </xf>
    <xf numFmtId="0" fontId="18" fillId="0" borderId="2" xfId="0" applyFont="1" applyBorder="1"/>
    <xf numFmtId="3" fontId="18" fillId="0" borderId="2" xfId="0" applyNumberFormat="1" applyFont="1" applyBorder="1"/>
    <xf numFmtId="0" fontId="18" fillId="0" borderId="2" xfId="0" applyFont="1" applyBorder="1" applyAlignment="1">
      <alignment horizontal="center"/>
    </xf>
    <xf numFmtId="3" fontId="15" fillId="0" borderId="2" xfId="0" applyNumberFormat="1" applyFont="1" applyFill="1" applyBorder="1"/>
    <xf numFmtId="0" fontId="18" fillId="0" borderId="2" xfId="0" applyFont="1" applyBorder="1" applyAlignment="1">
      <alignment wrapText="1"/>
    </xf>
    <xf numFmtId="9" fontId="19" fillId="2" borderId="2" xfId="1" applyFont="1" applyFill="1" applyBorder="1"/>
    <xf numFmtId="3" fontId="20" fillId="2" borderId="2" xfId="0" applyNumberFormat="1" applyFont="1" applyFill="1" applyBorder="1"/>
    <xf numFmtId="0" fontId="20" fillId="2" borderId="2" xfId="0" applyFont="1" applyFill="1" applyBorder="1"/>
    <xf numFmtId="0" fontId="20" fillId="2" borderId="2" xfId="0" applyFont="1" applyFill="1" applyBorder="1" applyAlignment="1">
      <alignment horizontal="center"/>
    </xf>
    <xf numFmtId="3" fontId="15" fillId="0" borderId="2" xfId="3" applyNumberFormat="1" applyFont="1" applyBorder="1"/>
    <xf numFmtId="3" fontId="15" fillId="0" borderId="2" xfId="3" applyNumberFormat="1" applyFont="1" applyFill="1" applyBorder="1"/>
    <xf numFmtId="0" fontId="2" fillId="0" borderId="0" xfId="0" applyFont="1" applyAlignment="1">
      <alignment horizontal="center" vertical="center"/>
    </xf>
    <xf numFmtId="9" fontId="20" fillId="3" borderId="5" xfId="1" applyFont="1" applyFill="1" applyBorder="1" applyAlignment="1">
      <alignment horizontal="right" vertical="center" wrapText="1"/>
    </xf>
    <xf numFmtId="3" fontId="20" fillId="3" borderId="5" xfId="0" applyNumberFormat="1" applyFont="1" applyFill="1" applyBorder="1" applyAlignment="1">
      <alignment horizontal="right" vertical="center" wrapText="1"/>
    </xf>
    <xf numFmtId="0" fontId="20" fillId="3" borderId="5" xfId="0" applyFont="1" applyFill="1" applyBorder="1" applyAlignment="1">
      <alignment horizontal="left" vertical="center"/>
    </xf>
    <xf numFmtId="0" fontId="14" fillId="3" borderId="5" xfId="0" applyFont="1" applyFill="1" applyBorder="1" applyAlignment="1">
      <alignment horizontal="center" vertical="center"/>
    </xf>
    <xf numFmtId="0" fontId="3" fillId="0" borderId="0" xfId="0" applyFont="1" applyAlignment="1">
      <alignment horizontal="center" vertical="center"/>
    </xf>
    <xf numFmtId="0" fontId="14"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22" fillId="0" borderId="0" xfId="0" applyFont="1"/>
    <xf numFmtId="0" fontId="5" fillId="0" borderId="0" xfId="0" applyFont="1" applyAlignment="1">
      <alignment horizontal="center"/>
    </xf>
    <xf numFmtId="0" fontId="13" fillId="0" borderId="0" xfId="0" applyFont="1" applyAlignment="1"/>
    <xf numFmtId="0" fontId="13" fillId="0" borderId="0" xfId="0" applyFont="1" applyAlignment="1">
      <alignment horizontal="center"/>
    </xf>
    <xf numFmtId="0" fontId="15" fillId="0" borderId="0" xfId="0" applyFont="1"/>
    <xf numFmtId="0" fontId="13" fillId="0" borderId="0" xfId="0" applyFont="1" applyAlignment="1">
      <alignment horizontal="left"/>
    </xf>
    <xf numFmtId="3" fontId="5" fillId="0" borderId="0" xfId="0" applyNumberFormat="1" applyFont="1" applyBorder="1"/>
    <xf numFmtId="0" fontId="14" fillId="2" borderId="2" xfId="0" applyFont="1" applyFill="1" applyBorder="1" applyAlignment="1">
      <alignment horizontal="center"/>
    </xf>
    <xf numFmtId="0" fontId="14" fillId="2" borderId="2" xfId="0" applyFont="1" applyFill="1" applyBorder="1"/>
    <xf numFmtId="3" fontId="14" fillId="2" borderId="2" xfId="0" applyNumberFormat="1" applyFont="1" applyFill="1" applyBorder="1"/>
    <xf numFmtId="9" fontId="15" fillId="4" borderId="3" xfId="1" applyFont="1" applyFill="1" applyBorder="1"/>
    <xf numFmtId="3" fontId="15" fillId="0" borderId="2" xfId="2" applyNumberFormat="1" applyFont="1" applyBorder="1" applyAlignment="1">
      <alignment horizontal="right"/>
    </xf>
    <xf numFmtId="0" fontId="15" fillId="0" borderId="4" xfId="0" applyFont="1" applyBorder="1" applyAlignment="1">
      <alignment wrapText="1"/>
    </xf>
    <xf numFmtId="3" fontId="15" fillId="0" borderId="3" xfId="2" applyNumberFormat="1" applyFont="1" applyBorder="1" applyAlignment="1">
      <alignment horizontal="right"/>
    </xf>
    <xf numFmtId="9" fontId="15" fillId="0" borderId="3" xfId="1" applyFont="1" applyBorder="1" applyAlignment="1"/>
    <xf numFmtId="3" fontId="15" fillId="0" borderId="2" xfId="0" applyNumberFormat="1" applyFont="1" applyBorder="1" applyAlignment="1"/>
    <xf numFmtId="9" fontId="15" fillId="0" borderId="2" xfId="1" applyFont="1" applyBorder="1" applyAlignment="1"/>
    <xf numFmtId="3" fontId="16" fillId="0" borderId="2" xfId="2" applyNumberFormat="1" applyFont="1" applyBorder="1" applyAlignment="1">
      <alignment horizontal="right"/>
    </xf>
    <xf numFmtId="3" fontId="16" fillId="0" borderId="2" xfId="0" applyNumberFormat="1" applyFont="1" applyBorder="1" applyAlignment="1"/>
    <xf numFmtId="9" fontId="16" fillId="0" borderId="2" xfId="1" applyFont="1" applyBorder="1" applyAlignment="1"/>
    <xf numFmtId="0" fontId="15" fillId="0" borderId="1" xfId="0" applyFont="1" applyFill="1" applyBorder="1" applyAlignment="1">
      <alignment horizontal="center"/>
    </xf>
    <xf numFmtId="0" fontId="15" fillId="0" borderId="1" xfId="0" applyFont="1" applyFill="1" applyBorder="1" applyAlignment="1">
      <alignment wrapText="1"/>
    </xf>
    <xf numFmtId="3" fontId="15" fillId="0" borderId="1" xfId="0" applyNumberFormat="1" applyFont="1" applyFill="1" applyBorder="1"/>
    <xf numFmtId="9" fontId="20" fillId="2" borderId="6" xfId="1" applyFont="1" applyFill="1" applyBorder="1"/>
    <xf numFmtId="9" fontId="20" fillId="2" borderId="2" xfId="1" applyFont="1" applyFill="1" applyBorder="1"/>
    <xf numFmtId="9" fontId="15" fillId="2" borderId="3" xfId="1" applyFont="1" applyFill="1" applyBorder="1"/>
    <xf numFmtId="0" fontId="5" fillId="0" borderId="0" xfId="0" applyFont="1" applyFill="1" applyAlignment="1" applyProtection="1">
      <alignment horizontal="center"/>
    </xf>
    <xf numFmtId="0" fontId="24" fillId="0" borderId="0" xfId="0" applyFont="1" applyAlignment="1">
      <alignment horizontal="center" wrapText="1"/>
    </xf>
    <xf numFmtId="0" fontId="2" fillId="0" borderId="0" xfId="0" applyFont="1" applyAlignment="1">
      <alignment horizontal="left" wrapText="1"/>
    </xf>
    <xf numFmtId="0" fontId="23" fillId="0" borderId="0" xfId="0" applyFont="1" applyAlignment="1">
      <alignment horizontal="left" wrapText="1"/>
    </xf>
  </cellXfs>
  <cellStyles count="35">
    <cellStyle name="??" xfId="4"/>
    <cellStyle name="?? [0.00]_PRODUCT DETAIL Q1" xfId="5"/>
    <cellStyle name="?? [0]" xfId="6"/>
    <cellStyle name="???? [0.00]_PRODUCT DETAIL Q1" xfId="7"/>
    <cellStyle name="????_PRODUCT DETAIL Q1" xfId="8"/>
    <cellStyle name="???_HOBONG" xfId="9"/>
    <cellStyle name="??_(????)??????" xfId="10"/>
    <cellStyle name="=" xfId="11"/>
    <cellStyle name="=_Book1" xfId="12"/>
    <cellStyle name="Comma 2" xfId="13"/>
    <cellStyle name="Comma 3" xfId="14"/>
    <cellStyle name="Comma 3 2" xfId="2"/>
    <cellStyle name="Comma0" xfId="15"/>
    <cellStyle name="Currency0" xfId="16"/>
    <cellStyle name="CHUONG" xfId="17"/>
    <cellStyle name="Date" xfId="18"/>
    <cellStyle name="Fixed" xfId="19"/>
    <cellStyle name="Header1" xfId="20"/>
    <cellStyle name="Header2" xfId="21"/>
    <cellStyle name="ÑONVÒ" xfId="22"/>
    <cellStyle name="Normal" xfId="0" builtinId="0"/>
    <cellStyle name="Normal 4" xfId="23"/>
    <cellStyle name="Normal_6.15.BAOCAOPLP" xfId="3"/>
    <cellStyle name="Percent" xfId="1" builtinId="5"/>
    <cellStyle name="똿뗦먛귟 [0.00]_PRODUCT DETAIL Q1" xfId="24"/>
    <cellStyle name="똿뗦먛귟_PRODUCT DETAIL Q1" xfId="25"/>
    <cellStyle name="믅됞 [0.00]_PRODUCT DETAIL Q1" xfId="26"/>
    <cellStyle name="믅됞_PRODUCT DETAIL Q1" xfId="27"/>
    <cellStyle name="백분율_HOBONG" xfId="28"/>
    <cellStyle name="뷭?_BOOKSHIP" xfId="29"/>
    <cellStyle name="콤마 [0]_1202" xfId="30"/>
    <cellStyle name="콤마_1202" xfId="31"/>
    <cellStyle name="통화 [0]_1202" xfId="32"/>
    <cellStyle name="통화_1202" xfId="33"/>
    <cellStyle name="표준_(정보부문)월별인원계획"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723900</xdr:colOff>
      <xdr:row>3</xdr:row>
      <xdr:rowOff>190500</xdr:rowOff>
    </xdr:from>
    <xdr:to>
      <xdr:col>5</xdr:col>
      <xdr:colOff>485775</xdr:colOff>
      <xdr:row>4</xdr:row>
      <xdr:rowOff>0</xdr:rowOff>
    </xdr:to>
    <xdr:cxnSp macro="">
      <xdr:nvCxnSpPr>
        <xdr:cNvPr id="4" name="Straight Connector 3"/>
        <xdr:cNvCxnSpPr/>
      </xdr:nvCxnSpPr>
      <xdr:spPr>
        <a:xfrm>
          <a:off x="4105275" y="790575"/>
          <a:ext cx="16954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anh%20Doogle\2019\GTVT\01.PHANKHAIDT2019.VPGTV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anh%20Doogle\2019\01.PHANKHAIDT2019.VPGTV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8.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HDONG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dd_n2\c\DATA\NHUT\DT_MAU\DU_TO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7\d\LUU\Dulieu\EXCEL\FILE_LE\Nam%202002\DMChau\DMChau\Khandai_DM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y7\d\HUNG\LUUXLS\KHKTHUAT\CBINH\CDSPHAM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CDSPHAM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inh\d\NHUT\HO-SO-1999\THI%20XA\LE%20VAN%20TAM\BC-LE%20VAN%20TA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y7\d\CHIN\duthau-phongcanhsat\HUNG\LUUXLS\KHKTHUAT\CBINH\CDSPHAM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sheetName val="kiem ke quy"/>
      <sheetName val="Sheet3"/>
      <sheetName val="00000000"/>
      <sheetName val="10000000"/>
      <sheetName val="XL4Poppy"/>
    </sheetNames>
    <sheetDataSet>
      <sheetData sheetId="0" refreshError="1"/>
      <sheetData sheetId="1" refreshError="1">
        <row r="51">
          <cell r="J51">
            <v>12152369.620000003</v>
          </cell>
          <cell r="K51">
            <v>480591.08999999997</v>
          </cell>
        </row>
      </sheetData>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sheetName val="DUKIEN.NSNN40%"/>
      <sheetName val="DUKIEN.NSNN"/>
      <sheetName val="BCKHOANCHI"/>
    </sheetNames>
    <sheetDataSet>
      <sheetData sheetId="0">
        <row r="7">
          <cell r="E7">
            <v>2350000000</v>
          </cell>
          <cell r="H7">
            <v>519840000</v>
          </cell>
        </row>
        <row r="8">
          <cell r="E8">
            <v>450000000</v>
          </cell>
          <cell r="H8">
            <v>77550000</v>
          </cell>
        </row>
        <row r="9">
          <cell r="H9">
            <v>57910000</v>
          </cell>
        </row>
        <row r="10">
          <cell r="E10">
            <v>220000000</v>
          </cell>
          <cell r="H10">
            <v>7994390</v>
          </cell>
        </row>
        <row r="11">
          <cell r="H11">
            <v>2700000</v>
          </cell>
        </row>
        <row r="13">
          <cell r="E13">
            <v>235000000</v>
          </cell>
          <cell r="H13">
            <v>0</v>
          </cell>
        </row>
        <row r="14">
          <cell r="E14">
            <v>45000000</v>
          </cell>
          <cell r="H14">
            <v>15510000</v>
          </cell>
        </row>
        <row r="15">
          <cell r="H15">
            <v>0</v>
          </cell>
        </row>
        <row r="16">
          <cell r="E16">
            <v>22000000</v>
          </cell>
          <cell r="H16">
            <v>799439</v>
          </cell>
        </row>
        <row r="17">
          <cell r="H17">
            <v>270000</v>
          </cell>
        </row>
        <row r="24">
          <cell r="E24">
            <v>2718000000</v>
          </cell>
        </row>
      </sheetData>
      <sheetData sheetId="1">
        <row r="7">
          <cell r="E7">
            <v>4450000000</v>
          </cell>
          <cell r="H7">
            <v>840375000</v>
          </cell>
        </row>
        <row r="8">
          <cell r="E8">
            <v>300000</v>
          </cell>
          <cell r="H8">
            <v>50000</v>
          </cell>
        </row>
        <row r="9">
          <cell r="E9">
            <v>90000000</v>
          </cell>
          <cell r="H9">
            <v>21650000</v>
          </cell>
        </row>
        <row r="10">
          <cell r="E10">
            <v>2000000</v>
          </cell>
          <cell r="H10">
            <v>450000</v>
          </cell>
        </row>
        <row r="11">
          <cell r="E11">
            <v>2700000</v>
          </cell>
          <cell r="H11">
            <v>0</v>
          </cell>
        </row>
      </sheetData>
      <sheetData sheetId="2"/>
      <sheetData sheetId="3">
        <row r="11">
          <cell r="E11">
            <v>3325839267.5500002</v>
          </cell>
          <cell r="H11">
            <v>763252934</v>
          </cell>
        </row>
        <row r="39">
          <cell r="E39">
            <v>704760732</v>
          </cell>
          <cell r="H39">
            <v>64025107</v>
          </cell>
        </row>
        <row r="80">
          <cell r="E80">
            <v>124000000</v>
          </cell>
          <cell r="H80">
            <v>0</v>
          </cell>
        </row>
        <row r="90">
          <cell r="E90">
            <v>0</v>
          </cell>
          <cell r="H90">
            <v>0</v>
          </cell>
        </row>
        <row r="108">
          <cell r="E108">
            <v>64000000</v>
          </cell>
          <cell r="H108">
            <v>2150000</v>
          </cell>
        </row>
        <row r="116">
          <cell r="E116">
            <v>16000000</v>
          </cell>
        </row>
        <row r="120">
          <cell r="E120">
            <v>45000000</v>
          </cell>
        </row>
        <row r="129">
          <cell r="E129">
            <v>90000000</v>
          </cell>
        </row>
        <row r="139">
          <cell r="E139">
            <v>59000000</v>
          </cell>
        </row>
        <row r="148">
          <cell r="E148">
            <v>6000000</v>
          </cell>
        </row>
        <row r="151">
          <cell r="E151">
            <v>75000000</v>
          </cell>
        </row>
        <row r="156">
          <cell r="E156">
            <v>72000000</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sheetName val="DUKIEN.NSNN40%"/>
      <sheetName val="DUKIEN.NSNN"/>
      <sheetName val="BCKHOANCHI"/>
    </sheetNames>
    <sheetDataSet>
      <sheetData sheetId="0" refreshError="1"/>
      <sheetData sheetId="1" refreshError="1"/>
      <sheetData sheetId="2" refreshError="1"/>
      <sheetData sheetId="3">
        <row r="159">
          <cell r="E159">
            <v>2461500000.3636365</v>
          </cell>
          <cell r="H159">
            <v>7924186</v>
          </cell>
        </row>
        <row r="162">
          <cell r="E162">
            <v>1965000000</v>
          </cell>
        </row>
        <row r="166">
          <cell r="E166">
            <v>7950000000</v>
          </cell>
        </row>
        <row r="167">
          <cell r="H167">
            <v>22800000</v>
          </cell>
        </row>
        <row r="168">
          <cell r="G168">
            <v>22800000</v>
          </cell>
          <cell r="H168">
            <v>22800000</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5)"/>
      <sheetName val="Sheet9 (2)"/>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6"/>
      <sheetName val="Sheet5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5"/>
      <sheetName val="Sheet16"/>
      <sheetName val="Sheet17"/>
      <sheetName val="Sheet18"/>
      <sheetName val="Sheet20"/>
      <sheetName val="Sheet21"/>
      <sheetName val="Sheet22"/>
      <sheetName val="Sheet23"/>
      <sheetName val="Sheet24"/>
      <sheetName val="Sheet25"/>
      <sheetName val="Sheet19"/>
      <sheetName val="XDCB"/>
      <sheetName val="Sheet1 (6)"/>
      <sheetName val="XL4Poppy"/>
      <sheetName val="DI-E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CB"/>
      <sheetName val="BANGTRA"/>
      <sheetName val="Sheet1"/>
      <sheetName val="Sheet2"/>
      <sheetName val="Sheet3"/>
      <sheetName val="C.SET"/>
      <sheetName val="DIEN"/>
      <sheetName val="NUOC"/>
      <sheetName val="LEPHIQUACAU"/>
      <sheetName val="Sheet5"/>
      <sheetName val="PTVL"/>
      <sheetName val="DIA CHI VL"/>
      <sheetName val="DON GIA"/>
      <sheetName val="VAN CHUYEN VT (2)"/>
      <sheetName val="THVL"/>
      <sheetName val="KINH PHI"/>
      <sheetName val="Sheet4"/>
      <sheetName val="Sheet4 (2)"/>
      <sheetName val="SL&amp;DATA"/>
      <sheetName val="KINH PHI (2)"/>
      <sheetName val="BC L-V-Tam"/>
      <sheetName val="gvl"/>
      <sheetName val="D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luong"/>
      <sheetName val="vattu"/>
      <sheetName val="kinhphi"/>
      <sheetName val="dinhmuc"/>
      <sheetName val="khoan"/>
      <sheetName val="Sheet6"/>
      <sheetName val="XL4Poppy"/>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 val="kiem ke quy"/>
      <sheetName val="Sheet3"/>
      <sheetName val="00000000"/>
      <sheetName val="10000000"/>
      <sheetName val="XL4Poppy"/>
    </sheetNames>
    <sheetDataSet>
      <sheetData sheetId="0"/>
      <sheetData sheetId="1"/>
      <sheetData sheetId="2"/>
      <sheetData sheetId="3"/>
      <sheetData sheetId="4"/>
      <sheetData sheetId="5"/>
      <sheetData sheetId="6"/>
      <sheetData sheetId="7" refreshError="1">
        <row r="16">
          <cell r="I16">
            <v>2415421.9700000002</v>
          </cell>
        </row>
      </sheetData>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I16">
            <v>2415421.9700000002</v>
          </cell>
          <cell r="J16">
            <v>301117.30999999994</v>
          </cell>
        </row>
      </sheetData>
      <sheetData sheetId="8" refreshError="1">
        <row r="15">
          <cell r="F15">
            <v>11357975.9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KPHI 1"/>
      <sheetName val="Sheet1"/>
      <sheetName val="BC (CU)"/>
      <sheetName val="BC L-V-Tam"/>
      <sheetName val="DG-K.PHI 1"/>
      <sheetName val="DG-K.PHI 2"/>
      <sheetName val="DG-K.PHI 3"/>
      <sheetName val="CONG-SUA"/>
      <sheetName val="DEN BU"/>
      <sheetName val="TH KPHI 1"/>
      <sheetName val="TH KPHI 2"/>
      <sheetName val="TH KPHI 3"/>
      <sheetName val="cong trai"/>
      <sheetName val="cong phai"/>
      <sheetName val="KCAU 2L (p.an 1)"/>
      <sheetName val="KCAU 3L (p.an 2)"/>
      <sheetName val="TH KPHI 2 (2)"/>
      <sheetName val="TH KPHI (chinh)"/>
      <sheetName val="CONG-LVT (CU)"/>
      <sheetName val="TH VLIEU 1"/>
      <sheetName val="BIA BCAO"/>
      <sheetName val="MUC LUC (D)"/>
      <sheetName val="CAC CT NAM 2004"/>
      <sheetName val="T3"/>
      <sheetName val="T4"/>
      <sheetName val="T5"/>
      <sheetName val="T6"/>
      <sheetName val="T7"/>
      <sheetName val="T8"/>
      <sheetName val="T9"/>
      <sheetName val="T10"/>
      <sheetName val="T11"/>
      <sheetName val="T12"/>
      <sheetName val="DThu"/>
      <sheetName val="Chart1"/>
      <sheetName val="THop Vtu"/>
      <sheetName val="XL4Poppy"/>
      <sheetName val="BC L_V_Tam"/>
      <sheetName val="Giathanh1m3BT"/>
      <sheetName val="Sheet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sheetData sheetId="1"/>
      <sheetData sheetId="2"/>
      <sheetData sheetId="3"/>
      <sheetData sheetId="4"/>
      <sheetData sheetId="5"/>
      <sheetData sheetId="6"/>
      <sheetData sheetId="7" refreshError="1">
        <row r="16">
          <cell r="I16">
            <v>2415421.9700000002</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1"/>
  <sheetViews>
    <sheetView tabSelected="1" topLeftCell="A50" workbookViewId="0">
      <selection activeCell="E5" sqref="E5"/>
    </sheetView>
  </sheetViews>
  <sheetFormatPr defaultRowHeight="15.75"/>
  <cols>
    <col min="1" max="1" width="4.5703125" style="1" customWidth="1"/>
    <col min="2" max="2" width="5.28515625" style="4" customWidth="1"/>
    <col min="3" max="3" width="40.85546875" style="2" customWidth="1"/>
    <col min="4" max="4" width="13.28515625" style="2" customWidth="1"/>
    <col min="5" max="5" width="15.7109375" style="2" customWidth="1"/>
    <col min="6" max="6" width="15.42578125" style="2" customWidth="1"/>
    <col min="7" max="7" width="14.42578125" style="3" hidden="1" customWidth="1"/>
    <col min="8" max="8" width="16.42578125" style="2" customWidth="1"/>
    <col min="9" max="9" width="6.5703125" style="1" customWidth="1"/>
    <col min="10" max="10" width="14.28515625" style="1" bestFit="1" customWidth="1"/>
    <col min="11" max="11" width="9.28515625" style="1" bestFit="1" customWidth="1"/>
    <col min="12" max="12" width="13.28515625" style="1" bestFit="1" customWidth="1"/>
    <col min="13" max="16384" width="9.140625" style="1"/>
  </cols>
  <sheetData>
    <row r="1" spans="2:10">
      <c r="B1" s="90" t="s">
        <v>76</v>
      </c>
      <c r="C1" s="90"/>
      <c r="D1" s="90"/>
      <c r="E1" s="90"/>
      <c r="F1" s="90"/>
      <c r="G1" s="90"/>
      <c r="H1" s="90"/>
    </row>
    <row r="3" spans="2:10">
      <c r="B3" s="69" t="s">
        <v>75</v>
      </c>
      <c r="E3" s="67" t="s">
        <v>74</v>
      </c>
      <c r="H3" s="68"/>
    </row>
    <row r="4" spans="2:10">
      <c r="B4" s="66" t="s">
        <v>73</v>
      </c>
      <c r="E4" s="67" t="s">
        <v>72</v>
      </c>
    </row>
    <row r="5" spans="2:10" ht="17.25" customHeight="1">
      <c r="B5" s="66"/>
      <c r="F5" s="65"/>
    </row>
    <row r="6" spans="2:10" ht="20.25" customHeight="1">
      <c r="B6" s="91" t="s">
        <v>71</v>
      </c>
      <c r="C6" s="91"/>
      <c r="D6" s="91"/>
      <c r="E6" s="91"/>
      <c r="F6" s="91"/>
      <c r="G6" s="91"/>
      <c r="H6" s="91"/>
    </row>
    <row r="7" spans="2:10" ht="32.25" customHeight="1">
      <c r="B7" s="92" t="s">
        <v>70</v>
      </c>
      <c r="C7" s="92"/>
      <c r="D7" s="92"/>
      <c r="E7" s="92"/>
      <c r="F7" s="92"/>
      <c r="G7" s="92"/>
      <c r="H7" s="92"/>
    </row>
    <row r="8" spans="2:10" ht="47.25" customHeight="1">
      <c r="B8" s="93" t="s">
        <v>69</v>
      </c>
      <c r="C8" s="93"/>
      <c r="D8" s="93"/>
      <c r="E8" s="93"/>
      <c r="F8" s="93"/>
      <c r="G8" s="93"/>
      <c r="H8" s="93"/>
    </row>
    <row r="9" spans="2:10" ht="16.5" customHeight="1">
      <c r="B9" s="92" t="s">
        <v>68</v>
      </c>
      <c r="C9" s="92"/>
      <c r="D9" s="92"/>
      <c r="E9" s="92"/>
      <c r="F9" s="92"/>
      <c r="G9" s="92"/>
      <c r="H9" s="92"/>
    </row>
    <row r="10" spans="2:10" ht="15.75" customHeight="1">
      <c r="G10" s="64" t="s">
        <v>67</v>
      </c>
      <c r="H10" s="64" t="s">
        <v>66</v>
      </c>
    </row>
    <row r="11" spans="2:10" s="60" customFormat="1" ht="53.25" customHeight="1">
      <c r="B11" s="61" t="s">
        <v>65</v>
      </c>
      <c r="C11" s="61" t="s">
        <v>64</v>
      </c>
      <c r="D11" s="61" t="s">
        <v>63</v>
      </c>
      <c r="E11" s="61" t="s">
        <v>62</v>
      </c>
      <c r="F11" s="61" t="s">
        <v>61</v>
      </c>
      <c r="G11" s="61" t="s">
        <v>60</v>
      </c>
      <c r="H11" s="61" t="s">
        <v>59</v>
      </c>
    </row>
    <row r="12" spans="2:10" s="60" customFormat="1" ht="16.5" customHeight="1">
      <c r="B12" s="61">
        <v>1</v>
      </c>
      <c r="C12" s="61">
        <v>2</v>
      </c>
      <c r="D12" s="61">
        <v>3</v>
      </c>
      <c r="E12" s="61">
        <v>4</v>
      </c>
      <c r="F12" s="63">
        <v>5</v>
      </c>
      <c r="G12" s="62"/>
      <c r="H12" s="61">
        <v>6</v>
      </c>
      <c r="J12" s="17"/>
    </row>
    <row r="13" spans="2:10" s="55" customFormat="1" ht="14.25" customHeight="1">
      <c r="B13" s="59" t="s">
        <v>58</v>
      </c>
      <c r="C13" s="58" t="s">
        <v>57</v>
      </c>
      <c r="D13" s="57">
        <f>SUM(D14)</f>
        <v>7565000000</v>
      </c>
      <c r="E13" s="57">
        <f>SUM(E14)</f>
        <v>1528519390</v>
      </c>
      <c r="F13" s="87">
        <f t="shared" ref="F13:F24" si="0">E13/D13</f>
        <v>0.20205147257105088</v>
      </c>
      <c r="G13" s="57">
        <f>SUM(G14)</f>
        <v>1794075000</v>
      </c>
      <c r="H13" s="56">
        <f t="shared" ref="H13:H28" si="1">E13/G13</f>
        <v>0.85198187924139179</v>
      </c>
    </row>
    <row r="14" spans="2:10" s="18" customFormat="1" ht="14.25" customHeight="1">
      <c r="B14" s="38" t="s">
        <v>11</v>
      </c>
      <c r="C14" s="37" t="s">
        <v>56</v>
      </c>
      <c r="D14" s="35">
        <f>SUM(D15,D21)</f>
        <v>7565000000</v>
      </c>
      <c r="E14" s="35">
        <f>SUM(E15,E21)</f>
        <v>1528519390</v>
      </c>
      <c r="F14" s="36">
        <f t="shared" si="0"/>
        <v>0.20205147257105088</v>
      </c>
      <c r="G14" s="35">
        <f>SUM(G15,G21)</f>
        <v>1794075000</v>
      </c>
      <c r="H14" s="36">
        <f t="shared" si="1"/>
        <v>0.85198187924139179</v>
      </c>
    </row>
    <row r="15" spans="2:10" s="18" customFormat="1" ht="14.25" customHeight="1">
      <c r="B15" s="38">
        <v>1</v>
      </c>
      <c r="C15" s="37" t="s">
        <v>45</v>
      </c>
      <c r="D15" s="35">
        <f>SUM(D16:D20)</f>
        <v>4545000000</v>
      </c>
      <c r="E15" s="35">
        <f>SUM(E16:E20)</f>
        <v>862525000</v>
      </c>
      <c r="F15" s="36">
        <f t="shared" si="0"/>
        <v>0.18977447744774478</v>
      </c>
      <c r="G15" s="35">
        <f>SUM(G16:G20)</f>
        <v>739100000</v>
      </c>
      <c r="H15" s="36">
        <f t="shared" si="1"/>
        <v>1.166993640914626</v>
      </c>
    </row>
    <row r="16" spans="2:10" ht="14.25" customHeight="1">
      <c r="B16" s="40">
        <v>1.1000000000000001</v>
      </c>
      <c r="C16" s="54" t="s">
        <v>55</v>
      </c>
      <c r="D16" s="39">
        <f>[10]DUKIEN.LEPHI!$E$7</f>
        <v>4450000000</v>
      </c>
      <c r="E16" s="39">
        <f>[10]DUKIEN.LEPHI!$H$7</f>
        <v>840375000</v>
      </c>
      <c r="F16" s="27">
        <f t="shared" si="0"/>
        <v>0.18884831460674156</v>
      </c>
      <c r="G16" s="39">
        <v>721170000</v>
      </c>
      <c r="H16" s="27">
        <f t="shared" si="1"/>
        <v>1.165293897416698</v>
      </c>
    </row>
    <row r="17" spans="2:8" ht="14.25" customHeight="1">
      <c r="B17" s="40">
        <v>1.2</v>
      </c>
      <c r="C17" s="53" t="s">
        <v>54</v>
      </c>
      <c r="D17" s="39">
        <f>[10]DUKIEN.LEPHI!$E$8</f>
        <v>300000</v>
      </c>
      <c r="E17" s="39">
        <f>[10]DUKIEN.LEPHI!$H$8</f>
        <v>50000</v>
      </c>
      <c r="F17" s="27">
        <f t="shared" si="0"/>
        <v>0.16666666666666666</v>
      </c>
      <c r="G17" s="39">
        <v>50000</v>
      </c>
      <c r="H17" s="27">
        <f t="shared" si="1"/>
        <v>1</v>
      </c>
    </row>
    <row r="18" spans="2:8" ht="14.25" customHeight="1">
      <c r="B18" s="40">
        <v>1.3</v>
      </c>
      <c r="C18" s="54" t="s">
        <v>53</v>
      </c>
      <c r="D18" s="39">
        <f>[10]DUKIEN.LEPHI!$E$9</f>
        <v>90000000</v>
      </c>
      <c r="E18" s="39">
        <f>[10]DUKIEN.LEPHI!$H$9</f>
        <v>21650000</v>
      </c>
      <c r="F18" s="27">
        <f t="shared" si="0"/>
        <v>0.24055555555555555</v>
      </c>
      <c r="G18" s="39">
        <v>17550000</v>
      </c>
      <c r="H18" s="27">
        <f t="shared" si="1"/>
        <v>1.2336182336182335</v>
      </c>
    </row>
    <row r="19" spans="2:8" ht="14.25" customHeight="1">
      <c r="B19" s="40">
        <v>1.4</v>
      </c>
      <c r="C19" s="53" t="s">
        <v>52</v>
      </c>
      <c r="D19" s="39">
        <f>[10]DUKIEN.LEPHI!$E$10</f>
        <v>2000000</v>
      </c>
      <c r="E19" s="39">
        <f>[10]DUKIEN.LEPHI!$H$10</f>
        <v>450000</v>
      </c>
      <c r="F19" s="27">
        <f t="shared" si="0"/>
        <v>0.22500000000000001</v>
      </c>
      <c r="G19" s="39">
        <v>50000</v>
      </c>
      <c r="H19" s="27">
        <f t="shared" si="1"/>
        <v>9</v>
      </c>
    </row>
    <row r="20" spans="2:8" ht="14.25" customHeight="1">
      <c r="B20" s="40">
        <v>1.5</v>
      </c>
      <c r="C20" s="53" t="s">
        <v>51</v>
      </c>
      <c r="D20" s="39">
        <f>[10]DUKIEN.LEPHI!$E$11</f>
        <v>2700000</v>
      </c>
      <c r="E20" s="39">
        <f>[10]DUKIEN.LEPHI!$H$11</f>
        <v>0</v>
      </c>
      <c r="F20" s="27">
        <f t="shared" si="0"/>
        <v>0</v>
      </c>
      <c r="G20" s="39">
        <v>280000</v>
      </c>
      <c r="H20" s="27">
        <f t="shared" si="1"/>
        <v>0</v>
      </c>
    </row>
    <row r="21" spans="2:8" s="18" customFormat="1" ht="14.25" customHeight="1">
      <c r="B21" s="38">
        <v>2</v>
      </c>
      <c r="C21" s="37" t="s">
        <v>44</v>
      </c>
      <c r="D21" s="35">
        <f>SUM(D22:D25)</f>
        <v>3020000000</v>
      </c>
      <c r="E21" s="35">
        <f>SUM(E22:E25)</f>
        <v>665994390</v>
      </c>
      <c r="F21" s="36">
        <f t="shared" si="0"/>
        <v>0.22052794370860926</v>
      </c>
      <c r="G21" s="35">
        <f>SUM(G22:G25)</f>
        <v>1054975000</v>
      </c>
      <c r="H21" s="36">
        <f t="shared" si="1"/>
        <v>0.63128926277873887</v>
      </c>
    </row>
    <row r="22" spans="2:8" ht="14.25" customHeight="1">
      <c r="B22" s="40">
        <v>2.1</v>
      </c>
      <c r="C22" s="53" t="s">
        <v>43</v>
      </c>
      <c r="D22" s="39">
        <f>[10]DUKIEN.PHI!$E$7</f>
        <v>2350000000</v>
      </c>
      <c r="E22" s="39">
        <f>[10]DUKIEN.PHI!$H$7</f>
        <v>519840000</v>
      </c>
      <c r="F22" s="27">
        <f t="shared" si="0"/>
        <v>0.22120851063829788</v>
      </c>
      <c r="G22" s="39">
        <v>559770000</v>
      </c>
      <c r="H22" s="27">
        <f t="shared" si="1"/>
        <v>0.92866713114314803</v>
      </c>
    </row>
    <row r="23" spans="2:8" ht="14.25" customHeight="1">
      <c r="B23" s="40">
        <v>2.2000000000000002</v>
      </c>
      <c r="C23" s="53" t="s">
        <v>42</v>
      </c>
      <c r="D23" s="39">
        <f>[10]DUKIEN.PHI!$E$8</f>
        <v>450000000</v>
      </c>
      <c r="E23" s="39">
        <f>[10]DUKIEN.PHI!$H$8+[10]DUKIEN.PHI!$H$9</f>
        <v>135460000</v>
      </c>
      <c r="F23" s="27">
        <f t="shared" si="0"/>
        <v>0.30102222222222225</v>
      </c>
      <c r="G23" s="39">
        <v>91350000</v>
      </c>
      <c r="H23" s="27">
        <f t="shared" si="1"/>
        <v>1.4828680897646416</v>
      </c>
    </row>
    <row r="24" spans="2:8" ht="14.25" customHeight="1">
      <c r="B24" s="40">
        <v>2.2999999999999998</v>
      </c>
      <c r="C24" s="53" t="s">
        <v>41</v>
      </c>
      <c r="D24" s="39">
        <f>[10]DUKIEN.PHI!$E$10</f>
        <v>220000000</v>
      </c>
      <c r="E24" s="39">
        <f>[10]DUKIEN.PHI!$H$10</f>
        <v>7994390</v>
      </c>
      <c r="F24" s="27">
        <f t="shared" si="0"/>
        <v>3.6338136363636364E-2</v>
      </c>
      <c r="G24" s="39">
        <v>400755000</v>
      </c>
      <c r="H24" s="27">
        <f t="shared" si="1"/>
        <v>1.9948322541203479E-2</v>
      </c>
    </row>
    <row r="25" spans="2:8" ht="14.25" customHeight="1">
      <c r="B25" s="40">
        <v>2.4</v>
      </c>
      <c r="C25" s="53" t="s">
        <v>40</v>
      </c>
      <c r="D25" s="39">
        <f>[10]DUKIEN.PHI!$E$11</f>
        <v>0</v>
      </c>
      <c r="E25" s="39">
        <f>[10]DUKIEN.PHI!$H$11</f>
        <v>2700000</v>
      </c>
      <c r="F25" s="27"/>
      <c r="G25" s="39">
        <v>3100000</v>
      </c>
      <c r="H25" s="27">
        <f t="shared" si="1"/>
        <v>0.87096774193548387</v>
      </c>
    </row>
    <row r="26" spans="2:8" s="18" customFormat="1" ht="14.25" customHeight="1">
      <c r="B26" s="38" t="s">
        <v>10</v>
      </c>
      <c r="C26" s="37" t="s">
        <v>50</v>
      </c>
      <c r="D26" s="35">
        <f>SUM(D27,D30)</f>
        <v>2718000000</v>
      </c>
      <c r="E26" s="35">
        <f>SUM(E27,E30)</f>
        <v>649414951</v>
      </c>
      <c r="F26" s="36">
        <f>E26/D26</f>
        <v>0.23893118138337013</v>
      </c>
      <c r="G26" s="35">
        <f>SUM(G27,G30)</f>
        <v>11744424</v>
      </c>
      <c r="H26" s="36">
        <f t="shared" si="1"/>
        <v>55.295598234532406</v>
      </c>
    </row>
    <row r="27" spans="2:8" s="18" customFormat="1" ht="14.25" customHeight="1">
      <c r="B27" s="38">
        <v>1</v>
      </c>
      <c r="C27" s="37" t="s">
        <v>49</v>
      </c>
      <c r="D27" s="35">
        <f>[10]DUKIEN.PHI!$E$24</f>
        <v>2718000000</v>
      </c>
      <c r="E27" s="35">
        <f>SUM(E28,E29)</f>
        <v>649414951</v>
      </c>
      <c r="F27" s="36">
        <f>E27/D27</f>
        <v>0.23893118138337013</v>
      </c>
      <c r="G27" s="35">
        <f>SUM(G28,)</f>
        <v>11744424</v>
      </c>
      <c r="H27" s="36">
        <f t="shared" si="1"/>
        <v>55.295598234532406</v>
      </c>
    </row>
    <row r="28" spans="2:8" ht="15.75" customHeight="1">
      <c r="B28" s="31">
        <v>1.1000000000000001</v>
      </c>
      <c r="C28" s="30" t="s">
        <v>48</v>
      </c>
      <c r="D28" s="28"/>
      <c r="E28" s="28">
        <v>141860951</v>
      </c>
      <c r="F28" s="29"/>
      <c r="G28" s="28">
        <v>11744424</v>
      </c>
      <c r="H28" s="27">
        <f t="shared" si="1"/>
        <v>12.079004555693833</v>
      </c>
    </row>
    <row r="29" spans="2:8" ht="14.25" customHeight="1">
      <c r="B29" s="31">
        <v>1.2</v>
      </c>
      <c r="C29" s="32" t="s">
        <v>47</v>
      </c>
      <c r="D29" s="28"/>
      <c r="E29" s="28">
        <v>507554000</v>
      </c>
      <c r="F29" s="29"/>
      <c r="G29" s="28"/>
      <c r="H29" s="27"/>
    </row>
    <row r="30" spans="2:8" s="18" customFormat="1" ht="14.25" customHeight="1">
      <c r="B30" s="38">
        <v>2</v>
      </c>
      <c r="C30" s="37" t="s">
        <v>37</v>
      </c>
      <c r="D30" s="35">
        <v>0</v>
      </c>
      <c r="E30" s="35">
        <v>0</v>
      </c>
      <c r="F30" s="36"/>
      <c r="G30" s="35">
        <v>0</v>
      </c>
      <c r="H30" s="27"/>
    </row>
    <row r="31" spans="2:8" s="18" customFormat="1" ht="14.25" customHeight="1">
      <c r="B31" s="38" t="s">
        <v>9</v>
      </c>
      <c r="C31" s="37" t="s">
        <v>46</v>
      </c>
      <c r="D31" s="35">
        <f>SUM(D32,D33)</f>
        <v>4847000000</v>
      </c>
      <c r="E31" s="35">
        <f>SUM(E32,E33)</f>
        <v>879104439</v>
      </c>
      <c r="F31" s="36">
        <f t="shared" ref="F31:F36" si="2">E31/D31</f>
        <v>0.18137083536207962</v>
      </c>
      <c r="G31" s="35">
        <f>SUM(G32,G33)</f>
        <v>788339500</v>
      </c>
      <c r="H31" s="36">
        <f>E31/G31</f>
        <v>1.1151343285475357</v>
      </c>
    </row>
    <row r="32" spans="2:8" s="18" customFormat="1" ht="14.25" customHeight="1">
      <c r="B32" s="38">
        <v>1</v>
      </c>
      <c r="C32" s="37" t="s">
        <v>45</v>
      </c>
      <c r="D32" s="35">
        <f>D15</f>
        <v>4545000000</v>
      </c>
      <c r="E32" s="35">
        <f>E15</f>
        <v>862525000</v>
      </c>
      <c r="F32" s="36">
        <f t="shared" si="2"/>
        <v>0.18977447744774478</v>
      </c>
      <c r="G32" s="35">
        <v>739100000</v>
      </c>
      <c r="H32" s="36">
        <f>E32/G32</f>
        <v>1.166993640914626</v>
      </c>
    </row>
    <row r="33" spans="2:11" s="18" customFormat="1" ht="14.25" customHeight="1">
      <c r="B33" s="38">
        <v>2</v>
      </c>
      <c r="C33" s="37" t="s">
        <v>44</v>
      </c>
      <c r="D33" s="35">
        <f>SUM(D34:D37)</f>
        <v>302000000</v>
      </c>
      <c r="E33" s="35">
        <f>SUM(E34:E37)</f>
        <v>16579439</v>
      </c>
      <c r="F33" s="36">
        <f t="shared" si="2"/>
        <v>5.4898804635761592E-2</v>
      </c>
      <c r="G33" s="35">
        <f>SUM(G34:G37)</f>
        <v>49239500</v>
      </c>
      <c r="H33" s="36">
        <f>E33/G33</f>
        <v>0.336710141248388</v>
      </c>
    </row>
    <row r="34" spans="2:11" s="18" customFormat="1" ht="14.25" customHeight="1">
      <c r="B34" s="40">
        <v>2.1</v>
      </c>
      <c r="C34" s="53" t="s">
        <v>43</v>
      </c>
      <c r="D34" s="39">
        <f>[10]DUKIEN.PHI!$E$13</f>
        <v>235000000</v>
      </c>
      <c r="E34" s="39">
        <f>[10]DUKIEN.PHI!$H$13</f>
        <v>0</v>
      </c>
      <c r="F34" s="27">
        <f t="shared" si="2"/>
        <v>0</v>
      </c>
      <c r="G34" s="39"/>
      <c r="H34" s="27"/>
    </row>
    <row r="35" spans="2:11" s="18" customFormat="1" ht="14.25" customHeight="1">
      <c r="B35" s="40">
        <v>2.2000000000000002</v>
      </c>
      <c r="C35" s="53" t="s">
        <v>42</v>
      </c>
      <c r="D35" s="39">
        <f>[10]DUKIEN.PHI!$E$14</f>
        <v>45000000</v>
      </c>
      <c r="E35" s="39">
        <f>[10]DUKIEN.PHI!$H$14+[10]DUKIEN.PHI!$H$15</f>
        <v>15510000</v>
      </c>
      <c r="F35" s="27">
        <f t="shared" si="2"/>
        <v>0.34466666666666668</v>
      </c>
      <c r="G35" s="39">
        <v>8854000</v>
      </c>
      <c r="H35" s="27">
        <f>E35/G35</f>
        <v>1.7517506211881635</v>
      </c>
    </row>
    <row r="36" spans="2:11" s="18" customFormat="1" ht="14.25" customHeight="1">
      <c r="B36" s="40">
        <v>2.2999999999999998</v>
      </c>
      <c r="C36" s="53" t="s">
        <v>41</v>
      </c>
      <c r="D36" s="39">
        <f>[10]DUKIEN.PHI!$E$16</f>
        <v>22000000</v>
      </c>
      <c r="E36" s="39">
        <f>[10]DUKIEN.PHI!$H$16</f>
        <v>799439</v>
      </c>
      <c r="F36" s="27">
        <f t="shared" si="2"/>
        <v>3.6338136363636364E-2</v>
      </c>
      <c r="G36" s="39">
        <v>40075500</v>
      </c>
      <c r="H36" s="27">
        <f>E36/G36</f>
        <v>1.9948322541203479E-2</v>
      </c>
    </row>
    <row r="37" spans="2:11" s="18" customFormat="1" ht="14.25" customHeight="1">
      <c r="B37" s="40">
        <v>2.4</v>
      </c>
      <c r="C37" s="53" t="s">
        <v>40</v>
      </c>
      <c r="D37" s="39">
        <f>[10]DUKIEN.PHI!$E$17</f>
        <v>0</v>
      </c>
      <c r="E37" s="39">
        <f>[10]DUKIEN.PHI!$H$17</f>
        <v>270000</v>
      </c>
      <c r="F37" s="27"/>
      <c r="G37" s="39">
        <v>310000</v>
      </c>
      <c r="H37" s="27">
        <f>E37/G37</f>
        <v>0.87096774193548387</v>
      </c>
    </row>
    <row r="38" spans="2:11" ht="14.25" customHeight="1">
      <c r="B38" s="52" t="s">
        <v>39</v>
      </c>
      <c r="C38" s="51" t="s">
        <v>38</v>
      </c>
      <c r="D38" s="50">
        <f>SUM(D39,D56,D61,D63)</f>
        <v>17389518692.913635</v>
      </c>
      <c r="E38" s="50">
        <f>SUM(E39,E56,E61,E63)</f>
        <v>860152227</v>
      </c>
      <c r="F38" s="88">
        <f t="shared" ref="F38:F56" si="3">E38/D38</f>
        <v>4.9463831759214746E-2</v>
      </c>
      <c r="G38" s="50">
        <f>SUM(G39,G56,G61,G63)</f>
        <v>39086336</v>
      </c>
      <c r="H38" s="49">
        <f>E38/G38</f>
        <v>22.006468628832337</v>
      </c>
    </row>
    <row r="39" spans="2:11" ht="14.25" customHeight="1">
      <c r="B39" s="38" t="s">
        <v>11</v>
      </c>
      <c r="C39" s="37" t="s">
        <v>37</v>
      </c>
      <c r="D39" s="35">
        <f>SUM(D40,D45,D46)</f>
        <v>7451718692.9136372</v>
      </c>
      <c r="E39" s="35">
        <f>SUM(E40,E45,E46)</f>
        <v>837352227</v>
      </c>
      <c r="F39" s="36">
        <f t="shared" si="3"/>
        <v>0.11237034857425537</v>
      </c>
      <c r="G39" s="35">
        <f>SUM(G40,G45,G46)</f>
        <v>20486336</v>
      </c>
      <c r="H39" s="36">
        <f>E39/G39</f>
        <v>40.873693909930992</v>
      </c>
    </row>
    <row r="40" spans="2:11" ht="15" customHeight="1">
      <c r="B40" s="46">
        <v>1</v>
      </c>
      <c r="C40" s="48" t="s">
        <v>36</v>
      </c>
      <c r="D40" s="45">
        <f>SUM(D41,D42,D43,D44)</f>
        <v>4094886231.5500002</v>
      </c>
      <c r="E40" s="45">
        <f>SUM(E41,E42,E43,E44)</f>
        <v>829428041</v>
      </c>
      <c r="F40" s="34">
        <f t="shared" si="3"/>
        <v>0.2025521575201478</v>
      </c>
      <c r="G40" s="45">
        <f>SUM(G41:G45)</f>
        <v>0</v>
      </c>
      <c r="H40" s="34"/>
      <c r="J40" s="17"/>
    </row>
    <row r="41" spans="2:11" ht="14.25" customHeight="1">
      <c r="B41" s="40">
        <v>1.1000000000000001</v>
      </c>
      <c r="C41" s="42" t="s">
        <v>35</v>
      </c>
      <c r="D41" s="39">
        <f>[10]DUKIEN.NSNN!$E$11+286232</f>
        <v>3326125499.5500002</v>
      </c>
      <c r="E41" s="39">
        <f>[10]DUKIEN.NSNN!$H$11</f>
        <v>763252934</v>
      </c>
      <c r="F41" s="27">
        <f t="shared" si="3"/>
        <v>0.22947207918139662</v>
      </c>
      <c r="G41" s="39"/>
      <c r="H41" s="27"/>
    </row>
    <row r="42" spans="2:11" ht="14.25" customHeight="1">
      <c r="B42" s="40">
        <v>1.2</v>
      </c>
      <c r="C42" s="42" t="s">
        <v>34</v>
      </c>
      <c r="D42" s="39">
        <f>[10]DUKIEN.NSNN!$E$39-D43</f>
        <v>580760732</v>
      </c>
      <c r="E42" s="47">
        <f>[10]DUKIEN.NSNN!$H$39</f>
        <v>64025107</v>
      </c>
      <c r="F42" s="27">
        <f t="shared" si="3"/>
        <v>0.11024351935695266</v>
      </c>
      <c r="G42" s="39"/>
      <c r="H42" s="27"/>
    </row>
    <row r="43" spans="2:11" ht="14.25" customHeight="1">
      <c r="B43" s="40">
        <v>1.3</v>
      </c>
      <c r="C43" s="42" t="s">
        <v>33</v>
      </c>
      <c r="D43" s="39">
        <f>[10]DUKIEN.NSNN!$E$80+[10]DUKIEN.NSNN!$E$90</f>
        <v>124000000</v>
      </c>
      <c r="E43" s="39">
        <f>[10]DUKIEN.NSNN!$H$80+[10]DUKIEN.NSNN!$H$90</f>
        <v>0</v>
      </c>
      <c r="F43" s="27">
        <f t="shared" si="3"/>
        <v>0</v>
      </c>
      <c r="G43" s="39"/>
      <c r="H43" s="27"/>
    </row>
    <row r="44" spans="2:11" ht="14.25" customHeight="1">
      <c r="B44" s="40">
        <v>1.4</v>
      </c>
      <c r="C44" s="42" t="s">
        <v>32</v>
      </c>
      <c r="D44" s="39">
        <f>[10]DUKIEN.NSNN!$E$108</f>
        <v>64000000</v>
      </c>
      <c r="E44" s="39">
        <f>[10]DUKIEN.NSNN!$H$108</f>
        <v>2150000</v>
      </c>
      <c r="F44" s="27">
        <f t="shared" si="3"/>
        <v>3.3593749999999999E-2</v>
      </c>
      <c r="G44" s="39"/>
      <c r="H44" s="27"/>
    </row>
    <row r="45" spans="2:11" s="33" customFormat="1" ht="14.25" customHeight="1">
      <c r="B45" s="46">
        <v>2</v>
      </c>
      <c r="C45" s="44" t="s">
        <v>31</v>
      </c>
      <c r="D45" s="45">
        <f>131402461</f>
        <v>131402461</v>
      </c>
      <c r="E45" s="45"/>
      <c r="F45" s="34">
        <f t="shared" si="3"/>
        <v>0</v>
      </c>
      <c r="G45" s="45"/>
      <c r="H45" s="34"/>
    </row>
    <row r="46" spans="2:11" ht="14.25" customHeight="1">
      <c r="B46" s="38">
        <v>3</v>
      </c>
      <c r="C46" s="44" t="s">
        <v>19</v>
      </c>
      <c r="D46" s="35">
        <f>SUM(D47:D55)</f>
        <v>3225430000.3636365</v>
      </c>
      <c r="E46" s="35">
        <f>SUM(E47:E55)</f>
        <v>7924186</v>
      </c>
      <c r="F46" s="36">
        <f t="shared" si="3"/>
        <v>2.4567843664586191E-3</v>
      </c>
      <c r="G46" s="35">
        <f>SUM(G47:G55)</f>
        <v>20486336</v>
      </c>
      <c r="H46" s="36">
        <f>E46/G46</f>
        <v>0.38680347720548958</v>
      </c>
      <c r="J46" s="17"/>
      <c r="K46" s="17"/>
    </row>
    <row r="47" spans="2:11" ht="14.25" customHeight="1">
      <c r="B47" s="40">
        <v>3.1</v>
      </c>
      <c r="C47" s="42" t="s">
        <v>30</v>
      </c>
      <c r="D47" s="39">
        <f>[10]DUKIEN.NSNN!$E$116</f>
        <v>16000000</v>
      </c>
      <c r="E47" s="39"/>
      <c r="F47" s="27">
        <f t="shared" si="3"/>
        <v>0</v>
      </c>
      <c r="G47" s="39"/>
      <c r="H47" s="27"/>
    </row>
    <row r="48" spans="2:11" ht="30" customHeight="1">
      <c r="B48" s="40">
        <v>3.2</v>
      </c>
      <c r="C48" s="43" t="s">
        <v>29</v>
      </c>
      <c r="D48" s="39">
        <f>[10]DUKIEN.NSNN!$E$120</f>
        <v>45000000</v>
      </c>
      <c r="E48" s="39"/>
      <c r="F48" s="27">
        <f t="shared" si="3"/>
        <v>0</v>
      </c>
      <c r="G48" s="39">
        <v>3942400</v>
      </c>
      <c r="H48" s="27">
        <f>E48/G48</f>
        <v>0</v>
      </c>
    </row>
    <row r="49" spans="2:8" ht="15.75" customHeight="1">
      <c r="B49" s="40">
        <v>3.3</v>
      </c>
      <c r="C49" s="42" t="s">
        <v>28</v>
      </c>
      <c r="D49" s="39">
        <f>[10]DUKIEN.NSNN!$E$129</f>
        <v>90000000</v>
      </c>
      <c r="E49" s="39"/>
      <c r="F49" s="27">
        <f t="shared" si="3"/>
        <v>0</v>
      </c>
      <c r="G49" s="39"/>
      <c r="H49" s="27"/>
    </row>
    <row r="50" spans="2:8" ht="15.75" customHeight="1">
      <c r="B50" s="40">
        <v>3.4</v>
      </c>
      <c r="C50" s="42" t="s">
        <v>27</v>
      </c>
      <c r="D50" s="39">
        <f>[10]DUKIEN.NSNN!$E$139</f>
        <v>59000000</v>
      </c>
      <c r="E50" s="39"/>
      <c r="F50" s="27">
        <f t="shared" si="3"/>
        <v>0</v>
      </c>
      <c r="G50" s="39"/>
      <c r="H50" s="27"/>
    </row>
    <row r="51" spans="2:8" ht="15.75" customHeight="1">
      <c r="B51" s="40">
        <v>3.5</v>
      </c>
      <c r="C51" s="42" t="s">
        <v>26</v>
      </c>
      <c r="D51" s="39">
        <f>[10]DUKIEN.NSNN!$E$148</f>
        <v>6000000</v>
      </c>
      <c r="E51" s="39"/>
      <c r="F51" s="27">
        <f t="shared" si="3"/>
        <v>0</v>
      </c>
      <c r="G51" s="39">
        <v>1200000</v>
      </c>
      <c r="H51" s="27">
        <f>E51/G51</f>
        <v>0</v>
      </c>
    </row>
    <row r="52" spans="2:8" ht="15.75" customHeight="1">
      <c r="B52" s="40">
        <v>3.6</v>
      </c>
      <c r="C52" s="42" t="s">
        <v>25</v>
      </c>
      <c r="D52" s="39">
        <f>[10]DUKIEN.NSNN!$E$151</f>
        <v>75000000</v>
      </c>
      <c r="E52" s="39"/>
      <c r="F52" s="27">
        <f t="shared" si="3"/>
        <v>0</v>
      </c>
      <c r="G52" s="39"/>
      <c r="H52" s="27"/>
    </row>
    <row r="53" spans="2:8" ht="27.75" customHeight="1">
      <c r="B53" s="40">
        <v>3.7</v>
      </c>
      <c r="C53" s="25" t="s">
        <v>24</v>
      </c>
      <c r="D53" s="39">
        <f>[11]DUKIEN.NSNN!$E$159</f>
        <v>2461500000.3636365</v>
      </c>
      <c r="E53" s="39">
        <f>[11]DUKIEN.NSNN!$H$159</f>
        <v>7924186</v>
      </c>
      <c r="F53" s="27">
        <f t="shared" si="3"/>
        <v>3.2192508628191602E-3</v>
      </c>
      <c r="G53" s="39">
        <v>15343936</v>
      </c>
      <c r="H53" s="27">
        <f>E53/G53</f>
        <v>0.51643763373361307</v>
      </c>
    </row>
    <row r="54" spans="2:8" ht="41.25" customHeight="1">
      <c r="B54" s="40">
        <v>3.8</v>
      </c>
      <c r="C54" s="25" t="s">
        <v>23</v>
      </c>
      <c r="D54" s="39">
        <f>[10]DUKIEN.NSNN!$E$156</f>
        <v>72000000</v>
      </c>
      <c r="E54" s="41"/>
      <c r="F54" s="27">
        <f t="shared" si="3"/>
        <v>0</v>
      </c>
      <c r="G54" s="39"/>
      <c r="H54" s="27"/>
    </row>
    <row r="55" spans="2:8" ht="14.25" customHeight="1">
      <c r="B55" s="40">
        <v>3.9</v>
      </c>
      <c r="C55" s="25" t="s">
        <v>22</v>
      </c>
      <c r="D55" s="39">
        <v>400930000</v>
      </c>
      <c r="E55" s="39"/>
      <c r="F55" s="27">
        <f t="shared" si="3"/>
        <v>0</v>
      </c>
      <c r="G55" s="39"/>
      <c r="H55" s="27"/>
    </row>
    <row r="56" spans="2:8" s="18" customFormat="1" ht="14.25" customHeight="1">
      <c r="B56" s="38" t="s">
        <v>10</v>
      </c>
      <c r="C56" s="37" t="s">
        <v>21</v>
      </c>
      <c r="D56" s="35">
        <f>SUM(D59:D60)</f>
        <v>9915000000</v>
      </c>
      <c r="E56" s="35">
        <f>SUM(E59:E60)</f>
        <v>0</v>
      </c>
      <c r="F56" s="36">
        <f t="shared" si="3"/>
        <v>0</v>
      </c>
      <c r="G56" s="35">
        <f>SUM(G59:G60)</f>
        <v>0</v>
      </c>
      <c r="H56" s="36"/>
    </row>
    <row r="57" spans="2:8" s="33" customFormat="1" ht="14.25" customHeight="1">
      <c r="B57" s="38">
        <v>1</v>
      </c>
      <c r="C57" s="37" t="s">
        <v>20</v>
      </c>
      <c r="D57" s="35"/>
      <c r="E57" s="35"/>
      <c r="F57" s="36"/>
      <c r="G57" s="35"/>
      <c r="H57" s="34"/>
    </row>
    <row r="58" spans="2:8" s="33" customFormat="1" ht="14.25" customHeight="1">
      <c r="B58" s="38">
        <v>2</v>
      </c>
      <c r="C58" s="37" t="s">
        <v>19</v>
      </c>
      <c r="D58" s="35">
        <f>SUM(D59:D60)</f>
        <v>9915000000</v>
      </c>
      <c r="E58" s="35">
        <f>SUM(E59:E60)</f>
        <v>0</v>
      </c>
      <c r="F58" s="36">
        <f>E58/D58</f>
        <v>0</v>
      </c>
      <c r="G58" s="35">
        <f>SUM(G59:G60)</f>
        <v>0</v>
      </c>
      <c r="H58" s="34"/>
    </row>
    <row r="59" spans="2:8" ht="30" customHeight="1">
      <c r="B59" s="31">
        <v>2.1</v>
      </c>
      <c r="C59" s="32" t="s">
        <v>18</v>
      </c>
      <c r="D59" s="28">
        <f>[11]DUKIEN.NSNN!$E$162</f>
        <v>1965000000</v>
      </c>
      <c r="E59" s="28"/>
      <c r="F59" s="29">
        <f>E59/D59</f>
        <v>0</v>
      </c>
      <c r="G59" s="28"/>
      <c r="H59" s="27"/>
    </row>
    <row r="60" spans="2:8" ht="14.25" customHeight="1">
      <c r="B60" s="31">
        <v>2.2000000000000002</v>
      </c>
      <c r="C60" s="30" t="s">
        <v>17</v>
      </c>
      <c r="D60" s="28">
        <f>[11]DUKIEN.NSNN!$E$166</f>
        <v>7950000000</v>
      </c>
      <c r="E60" s="28"/>
      <c r="F60" s="29">
        <f>E60/D60</f>
        <v>0</v>
      </c>
      <c r="G60" s="28"/>
      <c r="H60" s="27"/>
    </row>
    <row r="61" spans="2:8" s="18" customFormat="1" ht="14.25" customHeight="1">
      <c r="B61" s="22" t="s">
        <v>9</v>
      </c>
      <c r="C61" s="21" t="s">
        <v>16</v>
      </c>
      <c r="D61" s="20">
        <f>SUM(D62)</f>
        <v>22800000</v>
      </c>
      <c r="E61" s="20">
        <f>[11]DUKIEN.NSNN!$H$168</f>
        <v>22800000</v>
      </c>
      <c r="F61" s="19">
        <f>E61/D61</f>
        <v>1</v>
      </c>
      <c r="G61" s="20">
        <f>SUM(G62)</f>
        <v>18600000</v>
      </c>
      <c r="H61" s="19">
        <f>E61/G61</f>
        <v>1.2258064516129032</v>
      </c>
    </row>
    <row r="62" spans="2:8" ht="14.25" customHeight="1">
      <c r="B62" s="26">
        <v>1</v>
      </c>
      <c r="C62" s="25" t="s">
        <v>15</v>
      </c>
      <c r="D62" s="24">
        <f>[11]DUKIEN.NSNN!$G$168</f>
        <v>22800000</v>
      </c>
      <c r="E62" s="24">
        <f>[11]DUKIEN.NSNN!$H$167</f>
        <v>22800000</v>
      </c>
      <c r="F62" s="23">
        <f>E62/D62</f>
        <v>1</v>
      </c>
      <c r="G62" s="24">
        <v>18600000</v>
      </c>
      <c r="H62" s="23">
        <f>E62/G62</f>
        <v>1.2258064516129032</v>
      </c>
    </row>
    <row r="63" spans="2:8" s="18" customFormat="1" ht="14.25" customHeight="1">
      <c r="B63" s="22" t="s">
        <v>8</v>
      </c>
      <c r="C63" s="21" t="s">
        <v>14</v>
      </c>
      <c r="D63" s="20"/>
      <c r="E63" s="20"/>
      <c r="F63" s="19"/>
      <c r="G63" s="20"/>
      <c r="H63" s="19"/>
    </row>
    <row r="64" spans="2:8" ht="14.25" customHeight="1">
      <c r="B64" s="71" t="s">
        <v>13</v>
      </c>
      <c r="C64" s="72" t="s">
        <v>12</v>
      </c>
      <c r="D64" s="73">
        <f>SUM(D65,D66,D67)</f>
        <v>1144579400</v>
      </c>
      <c r="E64" s="73">
        <f t="shared" ref="E64:G64" si="4">SUM(E65,E66,E67)</f>
        <v>200000000</v>
      </c>
      <c r="F64" s="89">
        <f t="shared" ref="F64:F65" si="5">E64/D64</f>
        <v>0.17473667619738745</v>
      </c>
      <c r="G64" s="73">
        <f t="shared" si="4"/>
        <v>500000000</v>
      </c>
      <c r="H64" s="89">
        <f>E64/G64</f>
        <v>0.4</v>
      </c>
    </row>
    <row r="65" spans="2:8" ht="39.75" customHeight="1">
      <c r="B65" s="26" t="s">
        <v>11</v>
      </c>
      <c r="C65" s="25" t="s">
        <v>77</v>
      </c>
      <c r="D65" s="24">
        <v>200000000</v>
      </c>
      <c r="E65" s="24">
        <v>200000000</v>
      </c>
      <c r="F65" s="23">
        <f t="shared" si="5"/>
        <v>1</v>
      </c>
      <c r="G65" s="24">
        <v>500000000</v>
      </c>
      <c r="H65" s="74">
        <f>E65/G65</f>
        <v>0.4</v>
      </c>
    </row>
    <row r="66" spans="2:8" ht="13.5" customHeight="1">
      <c r="B66" s="26" t="s">
        <v>10</v>
      </c>
      <c r="C66" s="25" t="s">
        <v>78</v>
      </c>
      <c r="D66" s="75">
        <v>233000000</v>
      </c>
      <c r="E66" s="24"/>
      <c r="F66" s="23"/>
      <c r="G66" s="24"/>
      <c r="H66" s="23"/>
    </row>
    <row r="67" spans="2:8" s="16" customFormat="1" ht="15" customHeight="1">
      <c r="B67" s="26" t="s">
        <v>9</v>
      </c>
      <c r="C67" s="76" t="s">
        <v>7</v>
      </c>
      <c r="D67" s="77">
        <f>D68</f>
        <v>711579400</v>
      </c>
      <c r="E67" s="77"/>
      <c r="F67" s="23"/>
      <c r="G67" s="77"/>
      <c r="H67" s="78"/>
    </row>
    <row r="68" spans="2:8" s="16" customFormat="1" ht="15" customHeight="1">
      <c r="B68" s="40">
        <v>1</v>
      </c>
      <c r="C68" s="25" t="s">
        <v>79</v>
      </c>
      <c r="D68" s="75">
        <f>101608000+609971400</f>
        <v>711579400</v>
      </c>
      <c r="E68" s="79"/>
      <c r="F68" s="23"/>
      <c r="G68" s="79"/>
      <c r="H68" s="80"/>
    </row>
    <row r="69" spans="2:8" s="16" customFormat="1" ht="15" customHeight="1">
      <c r="B69" s="40">
        <v>2</v>
      </c>
      <c r="C69" s="25" t="s">
        <v>6</v>
      </c>
      <c r="D69" s="75">
        <f>D70+D71</f>
        <v>609971400</v>
      </c>
      <c r="E69" s="79"/>
      <c r="F69" s="23"/>
      <c r="G69" s="79"/>
      <c r="H69" s="80"/>
    </row>
    <row r="70" spans="2:8" s="15" customFormat="1" ht="15" customHeight="1">
      <c r="B70" s="31"/>
      <c r="C70" s="32" t="s">
        <v>5</v>
      </c>
      <c r="D70" s="81">
        <v>40000000</v>
      </c>
      <c r="E70" s="82"/>
      <c r="F70" s="23"/>
      <c r="G70" s="82"/>
      <c r="H70" s="83"/>
    </row>
    <row r="71" spans="2:8" s="15" customFormat="1" ht="27.75" customHeight="1">
      <c r="B71" s="31"/>
      <c r="C71" s="32" t="s">
        <v>4</v>
      </c>
      <c r="D71" s="81">
        <v>569971400</v>
      </c>
      <c r="E71" s="82"/>
      <c r="F71" s="23"/>
      <c r="G71" s="82"/>
      <c r="H71" s="83"/>
    </row>
    <row r="72" spans="2:8" s="16" customFormat="1" ht="14.25" customHeight="1">
      <c r="B72" s="40">
        <v>3</v>
      </c>
      <c r="C72" s="25" t="s">
        <v>3</v>
      </c>
      <c r="D72" s="75">
        <f>D73+D74</f>
        <v>101608000</v>
      </c>
      <c r="E72" s="79"/>
      <c r="F72" s="23"/>
      <c r="G72" s="79"/>
      <c r="H72" s="80"/>
    </row>
    <row r="73" spans="2:8" s="15" customFormat="1" ht="14.25" customHeight="1">
      <c r="B73" s="31"/>
      <c r="C73" s="32" t="s">
        <v>2</v>
      </c>
      <c r="D73" s="81"/>
      <c r="E73" s="82"/>
      <c r="F73" s="23"/>
      <c r="G73" s="82"/>
      <c r="H73" s="83"/>
    </row>
    <row r="74" spans="2:8" s="15" customFormat="1" ht="14.25" customHeight="1">
      <c r="B74" s="31"/>
      <c r="C74" s="32" t="s">
        <v>1</v>
      </c>
      <c r="D74" s="81">
        <v>101608000</v>
      </c>
      <c r="E74" s="82"/>
      <c r="F74" s="23"/>
      <c r="G74" s="82"/>
      <c r="H74" s="83"/>
    </row>
    <row r="75" spans="2:8" s="14" customFormat="1" ht="9" customHeight="1">
      <c r="B75" s="84"/>
      <c r="C75" s="85"/>
      <c r="D75" s="86"/>
      <c r="E75" s="86"/>
      <c r="F75" s="86"/>
      <c r="G75" s="86"/>
      <c r="H75" s="86"/>
    </row>
    <row r="76" spans="2:8" ht="9.75" customHeight="1">
      <c r="B76" s="8"/>
      <c r="C76" s="13"/>
      <c r="D76" s="5"/>
      <c r="E76" s="5"/>
      <c r="F76" s="5"/>
      <c r="G76" s="6"/>
      <c r="H76" s="5"/>
    </row>
    <row r="77" spans="2:8" ht="15" customHeight="1">
      <c r="B77" s="8"/>
      <c r="C77" s="7"/>
      <c r="D77" s="5"/>
      <c r="E77" s="5"/>
      <c r="F77" s="12" t="s">
        <v>80</v>
      </c>
      <c r="G77" s="6"/>
      <c r="H77" s="5"/>
    </row>
    <row r="78" spans="2:8" ht="15" customHeight="1">
      <c r="B78" s="8"/>
      <c r="C78" s="7"/>
      <c r="D78" s="5"/>
      <c r="E78" s="5"/>
      <c r="F78" s="11" t="s">
        <v>0</v>
      </c>
      <c r="G78" s="10"/>
    </row>
    <row r="79" spans="2:8" ht="15" customHeight="1">
      <c r="B79" s="8"/>
      <c r="C79" s="7"/>
      <c r="D79" s="5"/>
      <c r="E79" s="5"/>
      <c r="F79" s="5"/>
      <c r="G79" s="9"/>
    </row>
    <row r="80" spans="2:8" ht="15" customHeight="1">
      <c r="B80" s="8"/>
      <c r="C80" s="70"/>
      <c r="D80" s="5"/>
      <c r="E80" s="5"/>
      <c r="F80" s="5"/>
      <c r="G80" s="6"/>
      <c r="H80" s="5"/>
    </row>
    <row r="81" spans="2:8" ht="15" customHeight="1">
      <c r="B81" s="8"/>
      <c r="C81" s="7"/>
      <c r="D81" s="5"/>
      <c r="E81" s="5"/>
      <c r="F81" s="5"/>
      <c r="G81" s="6"/>
      <c r="H81" s="5"/>
    </row>
  </sheetData>
  <mergeCells count="5">
    <mergeCell ref="B1:H1"/>
    <mergeCell ref="B6:H6"/>
    <mergeCell ref="B7:H7"/>
    <mergeCell ref="B8:H8"/>
    <mergeCell ref="B9:H9"/>
  </mergeCells>
  <pageMargins left="0.15748031496062992" right="0.19685039370078741" top="0.23622047244094491" bottom="0.39370078740157483" header="0.15748031496062992" footer="0.15748031496062992"/>
  <pageSetup paperSize="9" scale="98" orientation="portrait" r:id="rId1"/>
  <headerFooter alignWithMargins="0">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Sở GTVT Tây Ninh</wic_System_Copyright>
  </documentManagement>
</p:properties>
</file>

<file path=customXml/itemProps1.xml><?xml version="1.0" encoding="utf-8"?>
<ds:datastoreItem xmlns:ds="http://schemas.openxmlformats.org/officeDocument/2006/customXml" ds:itemID="{65EFFBD9-6FD1-4A09-8824-A37C5C493E67}"/>
</file>

<file path=customXml/itemProps2.xml><?xml version="1.0" encoding="utf-8"?>
<ds:datastoreItem xmlns:ds="http://schemas.openxmlformats.org/officeDocument/2006/customXml" ds:itemID="{B5B98D77-2563-4B7E-96AA-B5DCEA8219C6}"/>
</file>

<file path=customXml/itemProps3.xml><?xml version="1.0" encoding="utf-8"?>
<ds:datastoreItem xmlns:ds="http://schemas.openxmlformats.org/officeDocument/2006/customXml" ds:itemID="{4B75CF7D-C90F-4E6C-844A-1E6D4F159B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BS03.QI-2019</vt:lpstr>
      <vt:lpstr>'BS03.QI-2019'!Print_Titles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Sở GTVT Tây Ninh</dc:creator>
  <cp:keywords/>
  <dc:description/>
  <cp:lastModifiedBy>ADMIN</cp:lastModifiedBy>
  <cp:lastPrinted>2019-04-10T01:27:41Z</cp:lastPrinted>
  <dcterms:created xsi:type="dcterms:W3CDTF">2019-04-09T03:04:01Z</dcterms:created>
  <dcterms:modified xsi:type="dcterms:W3CDTF">2019-04-11T05:16:44Z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