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
    </mc:Choice>
  </mc:AlternateContent>
  <bookViews>
    <workbookView xWindow="0" yWindow="0" windowWidth="19200" windowHeight="11490"/>
  </bookViews>
  <sheets>
    <sheet name="BS03.QI-202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mtc1">'[3]Sheet1 (4)'!$K$51</definedName>
    <definedName name="___nc1">'[3]Sheet1 (4)'!$J$51</definedName>
    <definedName name="___vl2" localSheetId="0">'[4]Sheet9 (2)'!#REF!</definedName>
    <definedName name="___vl2">'[4]Sheet9 (2)'!#REF!</definedName>
    <definedName name="__mtc1">'[3]Sheet1 (4)'!$K$51</definedName>
    <definedName name="__nc1">'[3]Sheet1 (4)'!$J$51</definedName>
    <definedName name="__vl2" localSheetId="0">'[4]Sheet9 (2)'!#REF!</definedName>
    <definedName name="__vl2">'[4]Sheet9 (2)'!#REF!</definedName>
    <definedName name="_Fill" localSheetId="0" hidden="1">#REF!</definedName>
    <definedName name="_Fill" hidden="1">#REF!</definedName>
    <definedName name="_mtc1">'[3]Sheet1 (4)'!$K$51</definedName>
    <definedName name="_nc1">'[3]Sheet1 (4)'!$J$51</definedName>
    <definedName name="_vl2" localSheetId="0">'[4]Sheet9 (2)'!#REF!</definedName>
    <definedName name="_vl2">'[4]Sheet9 (2)'!#REF!</definedName>
    <definedName name="A" localSheetId="0">[6]Sheet26!#REF!</definedName>
    <definedName name="A">[6]Sheet26!#REF!</definedName>
    <definedName name="CONG" localSheetId="0">[6]Sheet26!#REF!</definedName>
    <definedName name="CONG">[6]Sheet26!#REF!</definedName>
    <definedName name="d0" localSheetId="0">[7]XDCB!#REF!</definedName>
    <definedName name="d0">[7]XDCB!#REF!</definedName>
    <definedName name="hh">[8]XL4Poppy!$B$1:$B$16</definedName>
    <definedName name="HNM" localSheetId="0">[6]Sheet26!#REF!</definedName>
    <definedName name="HNM">[6]Sheet26!#REF!</definedName>
    <definedName name="hung">'[9]Sheet1 (6)'!$I$16</definedName>
    <definedName name="HUYEÄN" localSheetId="0">[6]Sheet26!#REF!</definedName>
    <definedName name="HUYEÄN">[6]Sheet26!#REF!</definedName>
    <definedName name="MTC">'[10]Sheet1 (6)'!$J$16</definedName>
    <definedName name="n" localSheetId="0">#REF!</definedName>
    <definedName name="n">#REF!</definedName>
    <definedName name="NAÊM" localSheetId="0">[6]Sheet26!#REF!</definedName>
    <definedName name="NAÊM">[6]Sheet26!#REF!</definedName>
    <definedName name="NC">'[10]Sheet1 (6)'!$I$16</definedName>
    <definedName name="NGAØY" localSheetId="0">[6]Sheet26!#REF!</definedName>
    <definedName name="NGAØY">[6]Sheet26!#REF!</definedName>
    <definedName name="NHUT" localSheetId="0">'[11]BC L-V-Tam'!#REF!</definedName>
    <definedName name="NHUT">'[11]BC L-V-Tam'!#REF!</definedName>
    <definedName name="_xlnm.Print_Titles" localSheetId="0">'BS03.QI-2020'!$10:$10</definedName>
    <definedName name="PTVT">'[12]Sheet1 (6)'!$I$16</definedName>
    <definedName name="SOÁ_HÑ" localSheetId="0">[6]Sheet26!#REF!</definedName>
    <definedName name="SOÁ_HÑ">[6]Sheet26!#REF!</definedName>
    <definedName name="SÔÛ_GT" localSheetId="0">[6]Sheet26!#REF!</definedName>
    <definedName name="SÔÛ_GT">[6]Sheet26!#REF!</definedName>
    <definedName name="TEÂN_COÂNG_TRÌNH" localSheetId="0">[6]Sheet26!#REF!</definedName>
    <definedName name="TEÂN_COÂNG_TRÌNH">[6]Sheet26!#REF!</definedName>
    <definedName name="TKCONG" localSheetId="0">[6]Sheet26!#REF!</definedName>
    <definedName name="TKCONG">[6]Sheet26!#REF!</definedName>
    <definedName name="TT" localSheetId="0">[6]Sheet26!#REF!</definedName>
    <definedName name="TT">[6]Sheet26!#REF!</definedName>
    <definedName name="THAÙNG" localSheetId="0">[6]Sheet26!#REF!</definedName>
    <definedName name="THAÙNG">[6]Sheet26!#REF!</definedName>
    <definedName name="VB" localSheetId="0">[6]Sheet26!#REF!</definedName>
    <definedName name="VB">[6]Sheet26!#REF!</definedName>
    <definedName name="VL">'[10]Sheet2 (2)'!$F$15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1" i="1" l="1"/>
  <c r="F71" i="1"/>
  <c r="G70" i="1"/>
  <c r="E70" i="1"/>
  <c r="F70" i="1" s="1"/>
  <c r="D70" i="1"/>
  <c r="H69" i="1"/>
  <c r="F69" i="1"/>
  <c r="H68" i="1"/>
  <c r="G68" i="1"/>
  <c r="F68" i="1"/>
  <c r="E68" i="1"/>
  <c r="D68" i="1"/>
  <c r="D65" i="1"/>
  <c r="D63" i="1"/>
  <c r="D61" i="1"/>
  <c r="D60" i="1"/>
  <c r="F59" i="1"/>
  <c r="E59" i="1"/>
  <c r="H59" i="1" s="1"/>
  <c r="D59" i="1"/>
  <c r="D58" i="1"/>
  <c r="D57" i="1"/>
  <c r="D56" i="1"/>
  <c r="D55" i="1"/>
  <c r="E54" i="1"/>
  <c r="E51" i="1" s="1"/>
  <c r="D54" i="1"/>
  <c r="E53" i="1"/>
  <c r="D53" i="1"/>
  <c r="F53" i="1" s="1"/>
  <c r="D52" i="1"/>
  <c r="G51" i="1"/>
  <c r="F49" i="1"/>
  <c r="E49" i="1"/>
  <c r="H49" i="1" s="1"/>
  <c r="D49" i="1"/>
  <c r="E48" i="1"/>
  <c r="F48" i="1" s="1"/>
  <c r="D48" i="1"/>
  <c r="E47" i="1"/>
  <c r="H47" i="1" s="1"/>
  <c r="D47" i="1"/>
  <c r="E46" i="1"/>
  <c r="E45" i="1" s="1"/>
  <c r="D46" i="1"/>
  <c r="G45" i="1"/>
  <c r="D45" i="1"/>
  <c r="G44" i="1"/>
  <c r="G43" i="1" s="1"/>
  <c r="E41" i="1"/>
  <c r="H41" i="1" s="1"/>
  <c r="D41" i="1"/>
  <c r="D40" i="1"/>
  <c r="D39" i="1"/>
  <c r="G38" i="1"/>
  <c r="D38" i="1"/>
  <c r="G37" i="1"/>
  <c r="D37" i="1"/>
  <c r="G36" i="1"/>
  <c r="E36" i="1"/>
  <c r="H36" i="1" s="1"/>
  <c r="D36" i="1"/>
  <c r="G35" i="1"/>
  <c r="D35" i="1"/>
  <c r="G34" i="1"/>
  <c r="G33" i="1" s="1"/>
  <c r="G32" i="1" s="1"/>
  <c r="E34" i="1"/>
  <c r="F34" i="1" s="1"/>
  <c r="D34" i="1"/>
  <c r="D33" i="1"/>
  <c r="D32" i="1" s="1"/>
  <c r="D30" i="1"/>
  <c r="D29" i="1"/>
  <c r="H28" i="1"/>
  <c r="E28" i="1"/>
  <c r="F28" i="1" s="1"/>
  <c r="D28" i="1"/>
  <c r="F27" i="1"/>
  <c r="E27" i="1"/>
  <c r="D27" i="1"/>
  <c r="D26" i="1" s="1"/>
  <c r="D24" i="1" s="1"/>
  <c r="D23" i="1" s="1"/>
  <c r="G26" i="1"/>
  <c r="G24" i="1" s="1"/>
  <c r="G23" i="1" s="1"/>
  <c r="E26" i="1"/>
  <c r="E22" i="1"/>
  <c r="D22" i="1"/>
  <c r="F22" i="1" s="1"/>
  <c r="H21" i="1"/>
  <c r="E21" i="1"/>
  <c r="D21" i="1"/>
  <c r="F21" i="1" s="1"/>
  <c r="H20" i="1"/>
  <c r="E20" i="1"/>
  <c r="D20" i="1"/>
  <c r="D19" i="1" s="1"/>
  <c r="G19" i="1"/>
  <c r="E19" i="1"/>
  <c r="H19" i="1" s="1"/>
  <c r="E18" i="1"/>
  <c r="E37" i="1" s="1"/>
  <c r="F37" i="1" s="1"/>
  <c r="D18" i="1"/>
  <c r="F18" i="1" s="1"/>
  <c r="H17" i="1"/>
  <c r="E17" i="1"/>
  <c r="D17" i="1"/>
  <c r="F17" i="1" s="1"/>
  <c r="H16" i="1"/>
  <c r="E16" i="1"/>
  <c r="E35" i="1" s="1"/>
  <c r="D16" i="1"/>
  <c r="F16" i="1" s="1"/>
  <c r="H15" i="1"/>
  <c r="E15" i="1"/>
  <c r="D15" i="1"/>
  <c r="D14" i="1" s="1"/>
  <c r="D13" i="1" s="1"/>
  <c r="D12" i="1" s="1"/>
  <c r="G14" i="1"/>
  <c r="G13" i="1" s="1"/>
  <c r="G12" i="1" s="1"/>
  <c r="E14" i="1"/>
  <c r="H14" i="1" s="1"/>
  <c r="H35" i="1" l="1"/>
  <c r="F35" i="1"/>
  <c r="H45" i="1"/>
  <c r="E44" i="1"/>
  <c r="F45" i="1"/>
  <c r="F26" i="1"/>
  <c r="F14" i="1"/>
  <c r="F19" i="1"/>
  <c r="E24" i="1"/>
  <c r="H26" i="1"/>
  <c r="E33" i="1"/>
  <c r="H34" i="1"/>
  <c r="F36" i="1"/>
  <c r="E38" i="1"/>
  <c r="F41" i="1"/>
  <c r="F46" i="1"/>
  <c r="F47" i="1"/>
  <c r="F54" i="1"/>
  <c r="H70" i="1"/>
  <c r="F15" i="1"/>
  <c r="F20" i="1"/>
  <c r="G42" i="1"/>
  <c r="H46" i="1"/>
  <c r="D51" i="1"/>
  <c r="F51" i="1" s="1"/>
  <c r="E13" i="1"/>
  <c r="H24" i="1" l="1"/>
  <c r="F24" i="1"/>
  <c r="E23" i="1"/>
  <c r="D44" i="1"/>
  <c r="F33" i="1"/>
  <c r="H33" i="1"/>
  <c r="E32" i="1"/>
  <c r="H13" i="1"/>
  <c r="E12" i="1"/>
  <c r="F13" i="1"/>
  <c r="E42" i="1"/>
  <c r="H44" i="1"/>
  <c r="E43" i="1"/>
  <c r="H38" i="1"/>
  <c r="F38" i="1"/>
  <c r="H32" i="1" l="1"/>
  <c r="F32" i="1"/>
  <c r="H23" i="1"/>
  <c r="F23" i="1"/>
  <c r="H42" i="1"/>
  <c r="D42" i="1"/>
  <c r="F42" i="1" s="1"/>
  <c r="D43" i="1"/>
  <c r="F43" i="1" s="1"/>
  <c r="F44" i="1"/>
  <c r="H43" i="1"/>
  <c r="F12" i="1"/>
  <c r="H12" i="1"/>
</calcChain>
</file>

<file path=xl/sharedStrings.xml><?xml version="1.0" encoding="utf-8"?>
<sst xmlns="http://schemas.openxmlformats.org/spreadsheetml/2006/main" count="128" uniqueCount="101">
  <si>
    <t>Biểu số 3 - Ban hành kèm theo Thông tư số 90/2018/TT-BTC ngày 28/9/2018 của Bộ Tài chính</t>
  </si>
  <si>
    <t>Đơn vị: Sở Giao thông vận tải Tây Ninh</t>
  </si>
  <si>
    <t>Chương: 421</t>
  </si>
  <si>
    <t>CÔNG KHAI THỰC HIỆN DỰ TOÁN THU - CHI NGÂN SÁCH QUÝ I NĂM 2020</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</si>
  <si>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</si>
  <si>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</si>
  <si>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quý I năm 2020 như sau:</t>
  </si>
  <si>
    <t>ĐVT: Triệu đồng</t>
  </si>
  <si>
    <t>STT</t>
  </si>
  <si>
    <t>Nội dung</t>
  </si>
  <si>
    <t>Dự toán năm 2020</t>
  </si>
  <si>
    <t>Thực hiện quý I năm 2020</t>
  </si>
  <si>
    <t>Thực hiện quý I năm 2020/Dự toán năm 2020 (tỷ lệ %)</t>
  </si>
  <si>
    <t>Cùng kỳ năm 2019
(đồng)</t>
  </si>
  <si>
    <t>Thực hiện quý I năm 2020 so với cùng kỳ năm 2019 (tỷ lệ %)</t>
  </si>
  <si>
    <t>A</t>
  </si>
  <si>
    <t>Tổng số thu, chi, nộp ngân sách PLP</t>
  </si>
  <si>
    <t>I</t>
  </si>
  <si>
    <t>Số thu PLP</t>
  </si>
  <si>
    <t>Lệ phí</t>
  </si>
  <si>
    <t>1.1</t>
  </si>
  <si>
    <r>
      <t>Lệ phí cấp, đổi GPLX</t>
    </r>
    <r>
      <rPr>
        <b/>
        <sz val="9"/>
        <color indexed="8"/>
        <rFont val="Times New Roman"/>
        <family val="1"/>
      </rPr>
      <t xml:space="preserve"> (J)</t>
    </r>
  </si>
  <si>
    <t>1.2</t>
  </si>
  <si>
    <r>
      <t>Lệ phí cấp CN đăng ký và biển số xe</t>
    </r>
    <r>
      <rPr>
        <b/>
        <sz val="9"/>
        <color indexed="8"/>
        <rFont val="Times New Roman"/>
        <family val="1"/>
      </rPr>
      <t xml:space="preserve"> (U1)</t>
    </r>
  </si>
  <si>
    <t>1.3</t>
  </si>
  <si>
    <r>
      <t xml:space="preserve">Lệ phí cấp, đổi bằng thuyền, máy trưởng </t>
    </r>
    <r>
      <rPr>
        <b/>
        <sz val="9"/>
        <color indexed="8"/>
        <rFont val="Times New Roman"/>
        <family val="1"/>
      </rPr>
      <t>(O)</t>
    </r>
  </si>
  <si>
    <t>1.4</t>
  </si>
  <si>
    <r>
      <t>Lệ phí cấp CN đặng ký PT TNĐ</t>
    </r>
    <r>
      <rPr>
        <b/>
        <sz val="9"/>
        <color indexed="8"/>
        <rFont val="Times New Roman"/>
        <family val="1"/>
      </rPr>
      <t xml:space="preserve"> (V)</t>
    </r>
  </si>
  <si>
    <t>Phí</t>
  </si>
  <si>
    <t>2.1</t>
  </si>
  <si>
    <r>
      <t xml:space="preserve">Phí sát hạch lái xe cơ giới đường bộ Ôtô </t>
    </r>
    <r>
      <rPr>
        <b/>
        <sz val="9"/>
        <rFont val="Times New Roman"/>
        <family val="1"/>
      </rPr>
      <t>(I)</t>
    </r>
  </si>
  <si>
    <t>2.2</t>
  </si>
  <si>
    <r>
      <t>Phí sát hạch lái xe cơ giới đường bộ Môtô</t>
    </r>
    <r>
      <rPr>
        <b/>
        <sz val="9"/>
        <rFont val="Times New Roman"/>
        <family val="1"/>
      </rPr>
      <t xml:space="preserve"> (X) </t>
    </r>
  </si>
  <si>
    <t>2.3</t>
  </si>
  <si>
    <r>
      <t xml:space="preserve">Phí thåm tra thiết kế công trình </t>
    </r>
    <r>
      <rPr>
        <b/>
        <sz val="9"/>
        <rFont val="Times New Roman"/>
        <family val="1"/>
      </rPr>
      <t>(W2)</t>
    </r>
  </si>
  <si>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</si>
  <si>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</si>
  <si>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</si>
  <si>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</si>
  <si>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</si>
  <si>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</si>
  <si>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</si>
  <si>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</si>
  <si>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</si>
  <si>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</si>
  <si>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</si>
  <si>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</si>
  <si>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</si>
  <si>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</si>
  <si>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</si>
  <si>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</si>
  <si>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</si>
  <si>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</si>
  <si>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</si>
  <si>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</si>
  <si>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</si>
  <si>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</si>
  <si>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</si>
  <si>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</si>
  <si>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</si>
  <si>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 xml:space="preserve">Chi thanh toán cá nhân </t>
  </si>
  <si>
    <t>1.1.2</t>
  </si>
  <si>
    <t>1.1.3</t>
  </si>
  <si>
    <t>1.1.4</t>
  </si>
  <si>
    <t>1.1.5</t>
  </si>
  <si>
    <t xml:space="preserve">KP tiết kiệm 10% THCCTL- TC13.14 </t>
  </si>
  <si>
    <t>1.2.1</t>
  </si>
  <si>
    <t>KP chi cho CB làm đầu mối KSTTHC</t>
  </si>
  <si>
    <t>1.2.2</t>
  </si>
  <si>
    <t xml:space="preserve">KP hoạt động của tổ chức cơ sở Đảng </t>
  </si>
  <si>
    <t>1.2.3</t>
  </si>
  <si>
    <t>KP tổ chức ĐH đảng bộ</t>
  </si>
  <si>
    <t>1.2.4</t>
  </si>
  <si>
    <t>KP đối nội, đối ngoại</t>
  </si>
  <si>
    <t>1.2.5</t>
  </si>
  <si>
    <t>KP thuê tư vấn lập chỉ số giá xây dựng</t>
  </si>
  <si>
    <t>1.2.6</t>
  </si>
  <si>
    <t>KP duy trị, áp dụng hệ thống quản lý chất lượng</t>
  </si>
  <si>
    <t>1.2.7</t>
  </si>
  <si>
    <t>KP chi mua sắm, sửa chữa</t>
  </si>
  <si>
    <t>1.2.8</t>
  </si>
  <si>
    <t xml:space="preserve">KP chi cho công tác thu lệ phí </t>
  </si>
  <si>
    <t>1.2.9</t>
  </si>
  <si>
    <t>KP hoạt động của nhóm công tác thực hiện những giải pháp mang tính đột phá về phát triển KT-XH lĩnh vực hạ tầng giao thông</t>
  </si>
  <si>
    <t>1.2.10</t>
  </si>
  <si>
    <t xml:space="preserve">KP rà soát VB </t>
  </si>
  <si>
    <t>1.2.11</t>
  </si>
  <si>
    <t>KP tiết kiệm 10% THCCTL- TC12.14</t>
  </si>
  <si>
    <t>Chi sự nghiệp kinh tế</t>
  </si>
  <si>
    <t>2.1.1</t>
  </si>
  <si>
    <t>KP kiểm tra xử lý lục bình</t>
  </si>
  <si>
    <t>2.2.2</t>
  </si>
  <si>
    <t>KP sửa đèn Led</t>
  </si>
  <si>
    <t xml:space="preserve">Chi Đảm bảo xã hội </t>
  </si>
  <si>
    <t>3.1</t>
  </si>
  <si>
    <t>KP hỗ trợ Tết Nguyên Đán 2020</t>
  </si>
  <si>
    <t>C</t>
  </si>
  <si>
    <t>Dự toán chi nguồn khác</t>
  </si>
  <si>
    <t>Nguồn trích 40% THCCTL (đảm bảo mức lương 1,39 triệu)</t>
  </si>
  <si>
    <t>Ngày     tháng 4 năm 2020</t>
  </si>
  <si>
    <t>Thủ trưởng đơn vị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</si>
</sst>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F_B_-;\-* #,##0.00\ _F_B_-;_-* &quot;-&quot;??\ _F_B_-;_-@_-"/>
    <numFmt numFmtId="165" formatCode="#,##0.00_ ;\-#,##0.00\ "/>
    <numFmt numFmtId="166" formatCode="0.000000"/>
    <numFmt numFmtId="167" formatCode="#,##0.000000_ ;\-#,##0.000000\ "/>
  </numFmts>
  <fonts count="38">
    <font>
      <sz val="10"/>
      <name val="VNI-Times"/>
    </font>
    <font>
      <sz val="11"/>
      <color theme="1"/>
      <name val="Calibri"/>
      <family val="2"/>
      <charset val="163"/>
      <scheme val="minor"/>
    </font>
    <font>
      <sz val="10"/>
      <name val="VNI-Times"/>
    </font>
    <font>
      <i/>
      <sz val="11"/>
      <name val="Times New Roman"/>
      <family val="1"/>
    </font>
    <font>
      <sz val="10"/>
      <name val="Times New Roman"/>
      <family val="1"/>
    </font>
    <font>
      <i/>
      <sz val="11"/>
      <color rgb="FFFF0000"/>
      <name val="Times New Roman"/>
      <family val="1"/>
    </font>
    <font>
      <b/>
      <sz val="11"/>
      <name val="Times New Roman"/>
      <family val="1"/>
    </font>
    <font>
      <sz val="10"/>
      <color rgb="FFFF0000"/>
      <name val="Times New Roman"/>
      <family val="1"/>
    </font>
    <font>
      <b/>
      <sz val="13"/>
      <name val="Times New Roman"/>
      <family val="1"/>
    </font>
    <font>
      <sz val="12"/>
      <name val="Times New Roman"/>
      <family val="1"/>
    </font>
    <font>
      <sz val="12"/>
      <color rgb="FF000000"/>
      <name val="Times New Roman"/>
      <family val="1"/>
    </font>
    <font>
      <sz val="11"/>
      <name val="Times New Roman"/>
      <family val="1"/>
    </font>
    <font>
      <sz val="11"/>
      <color rgb="FFFF0000"/>
      <name val="Times New Roman"/>
      <family val="1"/>
    </font>
    <font>
      <i/>
      <sz val="10"/>
      <name val="Times New Roman"/>
      <family val="1"/>
    </font>
    <font>
      <i/>
      <sz val="9"/>
      <name val="Times New Roman"/>
      <family val="1"/>
    </font>
    <font>
      <b/>
      <sz val="9"/>
      <name val="Times New Roman"/>
      <family val="1"/>
    </font>
    <font>
      <b/>
      <sz val="9"/>
      <color theme="1"/>
      <name val="Times New Roman"/>
      <family val="1"/>
    </font>
    <font>
      <b/>
      <sz val="9"/>
      <color theme="4"/>
      <name val="Times New Roman"/>
      <family val="1"/>
    </font>
    <font>
      <b/>
      <u/>
      <sz val="9"/>
      <name val="Times New Roman"/>
      <family val="1"/>
    </font>
    <font>
      <sz val="9"/>
      <color theme="1"/>
      <name val="Times New Roman"/>
      <family val="1"/>
    </font>
    <font>
      <sz val="12"/>
      <name val="Times New Roman"/>
      <family val="1"/>
      <charset val="163"/>
    </font>
    <font>
      <b/>
      <sz val="9"/>
      <color indexed="8"/>
      <name val="Times New Roman"/>
      <family val="1"/>
    </font>
    <font>
      <sz val="9"/>
      <name val="Times New Roman"/>
      <family val="1"/>
    </font>
    <font>
      <sz val="8"/>
      <name val="Times New Roman"/>
      <family val="1"/>
    </font>
    <font>
      <sz val="9"/>
      <color rgb="FFFF0000"/>
      <name val="Times New Roman"/>
      <family val="1"/>
    </font>
    <font>
      <b/>
      <u/>
      <sz val="9"/>
      <color rgb="FFFF0000"/>
      <name val="Times New Roman"/>
      <family val="1"/>
    </font>
    <font>
      <b/>
      <sz val="9"/>
      <color rgb="FFFF0000"/>
      <name val="Times New Roman"/>
      <family val="1"/>
    </font>
    <font>
      <u/>
      <sz val="9"/>
      <name val="Times New Roman"/>
      <family val="1"/>
    </font>
    <font>
      <b/>
      <i/>
      <sz val="9"/>
      <name val="Times New Roman"/>
      <family val="1"/>
    </font>
    <font>
      <b/>
      <i/>
      <u/>
      <sz val="9"/>
      <name val="Times New Roman"/>
      <family val="1"/>
    </font>
    <font>
      <sz val="12"/>
      <name val="VNI-Times"/>
    </font>
    <font>
      <i/>
      <sz val="9"/>
      <color rgb="FFFF0000"/>
      <name val="Times New Roman"/>
      <family val="1"/>
    </font>
    <font>
      <i/>
      <sz val="12"/>
      <color theme="1"/>
      <name val="Times New Roman"/>
      <family val="1"/>
    </font>
    <font>
      <i/>
      <sz val="13"/>
      <color theme="1"/>
      <name val="Calibri Light"/>
      <family val="1"/>
      <charset val="163"/>
      <scheme val="major"/>
    </font>
    <font>
      <i/>
      <sz val="13"/>
      <name val="Calibri Light"/>
      <family val="1"/>
      <charset val="163"/>
      <scheme val="major"/>
    </font>
    <font>
      <b/>
      <sz val="12"/>
      <color theme="1"/>
      <name val="Times New Roman"/>
      <family val="1"/>
    </font>
    <font>
      <b/>
      <sz val="13"/>
      <color theme="1"/>
      <name val="Calibri Light"/>
      <family val="1"/>
      <charset val="163"/>
      <scheme val="major"/>
    </font>
    <font>
      <b/>
      <sz val="13"/>
      <name val="Calibri Light"/>
      <family val="1"/>
      <charset val="163"/>
      <scheme val="major"/>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0" fontId="20" fillId="0" borderId="0"/>
    <xf numFmtId="0" fontId="30" fillId="0" borderId="0"/>
    <xf numFmtId="0" fontId="1" fillId="0" borderId="0"/>
  </cellStyleXfs>
  <cellXfs count="123">
    <xf numFmtId="0" fontId="0" fillId="0" borderId="0" xfId="0"/>
    <xf numFmtId="0" fontId="3" fillId="0" borderId="0" xfId="0" applyFont="1" applyAlignment="1">
      <alignment horizontal="center"/>
    </xf>
    <xf numFmtId="0" fontId="4" fillId="0" borderId="0" xfId="0" applyFont="1"/>
    <xf numFmtId="0" fontId="3" fillId="0" borderId="0" xfId="0" applyFont="1" applyAlignment="1">
      <alignment horizontal="center"/>
    </xf>
    <xf numFmtId="2" fontId="3" fillId="0" borderId="0" xfId="0" applyNumberFormat="1" applyFont="1" applyAlignment="1">
      <alignment horizontal="center"/>
    </xf>
    <xf numFmtId="2" fontId="5" fillId="0" borderId="0" xfId="0" applyNumberFormat="1" applyFont="1" applyAlignment="1">
      <alignment horizontal="center"/>
    </xf>
    <xf numFmtId="0" fontId="6" fillId="0" borderId="0" xfId="0" applyFont="1" applyAlignment="1">
      <alignment horizontal="left"/>
    </xf>
    <xf numFmtId="2" fontId="4" fillId="0" borderId="0" xfId="0" applyNumberFormat="1" applyFont="1"/>
    <xf numFmtId="2" fontId="7" fillId="0" borderId="0" xfId="0" applyNumberFormat="1" applyFont="1"/>
    <xf numFmtId="0" fontId="8" fillId="0" borderId="0" xfId="0" applyFont="1" applyAlignment="1">
      <alignment horizontal="center" wrapText="1"/>
    </xf>
    <xf numFmtId="0" fontId="9"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center"/>
    </xf>
    <xf numFmtId="0" fontId="11" fillId="0" borderId="0" xfId="0" applyFont="1"/>
    <xf numFmtId="2" fontId="11" fillId="0" borderId="0" xfId="0" applyNumberFormat="1" applyFont="1"/>
    <xf numFmtId="2" fontId="12" fillId="0" borderId="0" xfId="0" applyNumberFormat="1" applyFont="1"/>
    <xf numFmtId="0" fontId="13" fillId="0" borderId="0" xfId="0" applyFont="1"/>
    <xf numFmtId="0" fontId="14" fillId="0" borderId="0" xfId="0" applyFont="1"/>
    <xf numFmtId="0" fontId="15" fillId="0" borderId="1" xfId="0" applyFont="1" applyBorder="1" applyAlignment="1">
      <alignment horizontal="center" vertical="center" wrapText="1"/>
    </xf>
    <xf numFmtId="2" fontId="15"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1" fontId="17" fillId="0" borderId="1" xfId="0" applyNumberFormat="1" applyFont="1" applyBorder="1" applyAlignment="1">
      <alignment horizontal="center" vertical="center" wrapText="1"/>
    </xf>
    <xf numFmtId="0" fontId="15" fillId="2" borderId="3" xfId="0" applyFont="1" applyFill="1" applyBorder="1" applyAlignment="1">
      <alignment horizontal="center" vertical="center"/>
    </xf>
    <xf numFmtId="0" fontId="18" fillId="2" borderId="3" xfId="0" applyFont="1" applyFill="1" applyBorder="1" applyAlignment="1">
      <alignment horizontal="left" vertical="center"/>
    </xf>
    <xf numFmtId="165" fontId="18" fillId="2" borderId="3" xfId="1" applyNumberFormat="1" applyFont="1" applyFill="1" applyBorder="1" applyAlignment="1">
      <alignment vertical="center" wrapText="1"/>
    </xf>
    <xf numFmtId="9" fontId="18" fillId="3" borderId="4" xfId="2" applyFont="1" applyFill="1" applyBorder="1"/>
    <xf numFmtId="4" fontId="18" fillId="2" borderId="3" xfId="0" applyNumberFormat="1" applyFont="1" applyFill="1" applyBorder="1" applyAlignment="1">
      <alignment horizontal="right" vertical="center" wrapText="1"/>
    </xf>
    <xf numFmtId="9" fontId="18" fillId="2" borderId="3" xfId="2" applyFont="1" applyFill="1" applyBorder="1" applyAlignment="1">
      <alignment horizontal="right" vertical="center" wrapText="1"/>
    </xf>
    <xf numFmtId="0" fontId="16" fillId="0" borderId="5" xfId="0" applyFont="1" applyBorder="1" applyAlignment="1">
      <alignment horizontal="center"/>
    </xf>
    <xf numFmtId="0" fontId="16" fillId="0" borderId="5" xfId="0" applyFont="1" applyBorder="1"/>
    <xf numFmtId="165" fontId="15" fillId="0" borderId="5" xfId="1" applyNumberFormat="1" applyFont="1" applyBorder="1" applyAlignment="1"/>
    <xf numFmtId="9" fontId="15" fillId="4" borderId="4" xfId="2" applyFont="1" applyFill="1" applyBorder="1"/>
    <xf numFmtId="4" fontId="15" fillId="0" borderId="5" xfId="0" applyNumberFormat="1" applyFont="1" applyBorder="1"/>
    <xf numFmtId="9" fontId="15" fillId="0" borderId="5" xfId="2" applyFont="1" applyBorder="1"/>
    <xf numFmtId="0" fontId="19" fillId="0" borderId="5" xfId="0" applyFont="1" applyBorder="1" applyAlignment="1">
      <alignment horizontal="center"/>
    </xf>
    <xf numFmtId="3" fontId="19" fillId="0" borderId="5" xfId="3" applyNumberFormat="1" applyFont="1" applyFill="1" applyBorder="1"/>
    <xf numFmtId="165" fontId="22" fillId="0" borderId="5" xfId="1" applyNumberFormat="1" applyFont="1" applyBorder="1" applyAlignment="1"/>
    <xf numFmtId="9" fontId="22" fillId="4" borderId="4" xfId="2" applyFont="1" applyFill="1" applyBorder="1"/>
    <xf numFmtId="4" fontId="22" fillId="0" borderId="5" xfId="0" applyNumberFormat="1" applyFont="1" applyBorder="1"/>
    <xf numFmtId="9" fontId="22" fillId="0" borderId="5" xfId="2" applyFont="1" applyBorder="1"/>
    <xf numFmtId="3" fontId="19" fillId="0" borderId="5" xfId="3" applyNumberFormat="1" applyFont="1" applyBorder="1"/>
    <xf numFmtId="0" fontId="15" fillId="0" borderId="5" xfId="0" applyFont="1" applyBorder="1" applyAlignment="1">
      <alignment horizontal="center"/>
    </xf>
    <xf numFmtId="0" fontId="15" fillId="0" borderId="5" xfId="0" applyFont="1" applyBorder="1"/>
    <xf numFmtId="0" fontId="22" fillId="0" borderId="5" xfId="0" applyFont="1" applyBorder="1" applyAlignment="1">
      <alignment horizontal="center"/>
    </xf>
    <xf numFmtId="3" fontId="22" fillId="0" borderId="5" xfId="3" applyNumberFormat="1" applyFont="1" applyBorder="1"/>
    <xf numFmtId="9" fontId="18" fillId="4" borderId="4" xfId="2" applyFont="1" applyFill="1" applyBorder="1"/>
    <xf numFmtId="0" fontId="19" fillId="0" borderId="5" xfId="0" applyFont="1" applyBorder="1"/>
    <xf numFmtId="165" fontId="23" fillId="0" borderId="5" xfId="1" applyNumberFormat="1" applyFont="1" applyFill="1" applyBorder="1" applyAlignment="1"/>
    <xf numFmtId="165" fontId="24" fillId="0" borderId="5" xfId="1" applyNumberFormat="1" applyFont="1" applyBorder="1" applyAlignment="1"/>
    <xf numFmtId="9" fontId="25" fillId="4" borderId="4" xfId="2" applyFont="1" applyFill="1" applyBorder="1"/>
    <xf numFmtId="9" fontId="26" fillId="0" borderId="5" xfId="2" applyFont="1" applyBorder="1"/>
    <xf numFmtId="165" fontId="26" fillId="0" borderId="5" xfId="1" applyNumberFormat="1" applyFont="1" applyBorder="1" applyAlignment="1"/>
    <xf numFmtId="4" fontId="26" fillId="0" borderId="5" xfId="0" applyNumberFormat="1" applyFont="1" applyBorder="1"/>
    <xf numFmtId="9" fontId="27" fillId="4" borderId="4" xfId="2" applyFont="1" applyFill="1" applyBorder="1"/>
    <xf numFmtId="0" fontId="18" fillId="3" borderId="5" xfId="0" applyFont="1" applyFill="1" applyBorder="1" applyAlignment="1">
      <alignment horizontal="center"/>
    </xf>
    <xf numFmtId="0" fontId="18" fillId="3" borderId="5" xfId="0" applyFont="1" applyFill="1" applyBorder="1"/>
    <xf numFmtId="4" fontId="18" fillId="3" borderId="5" xfId="1" applyNumberFormat="1" applyFont="1" applyFill="1" applyBorder="1" applyAlignment="1"/>
    <xf numFmtId="165" fontId="18" fillId="3" borderId="5" xfId="1" applyNumberFormat="1" applyFont="1" applyFill="1" applyBorder="1" applyAlignment="1"/>
    <xf numFmtId="4" fontId="18" fillId="3" borderId="5" xfId="0" applyNumberFormat="1" applyFont="1" applyFill="1" applyBorder="1"/>
    <xf numFmtId="9" fontId="18" fillId="3" borderId="5" xfId="2" applyFont="1" applyFill="1" applyBorder="1"/>
    <xf numFmtId="0" fontId="18" fillId="4" borderId="5" xfId="0" applyFont="1" applyFill="1" applyBorder="1" applyAlignment="1">
      <alignment horizontal="center"/>
    </xf>
    <xf numFmtId="0" fontId="18" fillId="4" borderId="5" xfId="0" applyFont="1" applyFill="1" applyBorder="1"/>
    <xf numFmtId="4" fontId="18" fillId="4" borderId="5" xfId="1" applyNumberFormat="1" applyFont="1" applyFill="1" applyBorder="1" applyAlignment="1"/>
    <xf numFmtId="165" fontId="18" fillId="4" borderId="5" xfId="1" applyNumberFormat="1" applyFont="1" applyFill="1" applyBorder="1" applyAlignment="1"/>
    <xf numFmtId="9" fontId="18" fillId="4" borderId="5" xfId="2" applyFont="1" applyFill="1" applyBorder="1"/>
    <xf numFmtId="4" fontId="15" fillId="0" borderId="5" xfId="1" applyNumberFormat="1" applyFont="1" applyBorder="1" applyAlignment="1"/>
    <xf numFmtId="0" fontId="28" fillId="0" borderId="5" xfId="0" applyFont="1" applyBorder="1" applyAlignment="1">
      <alignment horizontal="center"/>
    </xf>
    <xf numFmtId="0" fontId="28" fillId="0" borderId="5" xfId="0" applyFont="1" applyBorder="1" applyAlignment="1">
      <alignment wrapText="1"/>
    </xf>
    <xf numFmtId="4" fontId="28" fillId="0" borderId="5" xfId="1" applyNumberFormat="1" applyFont="1" applyBorder="1" applyAlignment="1"/>
    <xf numFmtId="165" fontId="28" fillId="0" borderId="5" xfId="1" applyNumberFormat="1" applyFont="1" applyBorder="1" applyAlignment="1"/>
    <xf numFmtId="4" fontId="28" fillId="0" borderId="5" xfId="0" applyNumberFormat="1" applyFont="1" applyBorder="1"/>
    <xf numFmtId="9" fontId="28" fillId="0" borderId="5" xfId="2" applyFont="1" applyBorder="1"/>
    <xf numFmtId="0" fontId="22" fillId="0" borderId="5" xfId="0" applyFont="1" applyBorder="1"/>
    <xf numFmtId="4" fontId="22" fillId="0" borderId="5" xfId="1" applyNumberFormat="1" applyFont="1" applyBorder="1" applyAlignment="1"/>
    <xf numFmtId="165" fontId="22" fillId="0" borderId="5" xfId="1" applyNumberFormat="1" applyFont="1" applyFill="1" applyBorder="1" applyAlignment="1"/>
    <xf numFmtId="0" fontId="28" fillId="0" borderId="5" xfId="0" applyFont="1" applyBorder="1"/>
    <xf numFmtId="2" fontId="28" fillId="0" borderId="5" xfId="1" applyNumberFormat="1" applyFont="1" applyBorder="1" applyAlignment="1"/>
    <xf numFmtId="9" fontId="29" fillId="4" borderId="4" xfId="2" applyFont="1" applyFill="1" applyBorder="1"/>
    <xf numFmtId="4" fontId="4" fillId="0" borderId="0" xfId="0" applyNumberFormat="1" applyFont="1"/>
    <xf numFmtId="2" fontId="22" fillId="0" borderId="5" xfId="1" applyNumberFormat="1" applyFont="1" applyBorder="1" applyAlignment="1"/>
    <xf numFmtId="166" fontId="4" fillId="0" borderId="0" xfId="0" applyNumberFormat="1" applyFont="1"/>
    <xf numFmtId="0" fontId="22" fillId="0" borderId="5" xfId="0" applyNumberFormat="1" applyFont="1" applyBorder="1" applyAlignment="1">
      <alignment wrapText="1"/>
    </xf>
    <xf numFmtId="4" fontId="22" fillId="0" borderId="5" xfId="0" applyNumberFormat="1" applyFont="1" applyBorder="1" applyAlignment="1">
      <alignment horizontal="right"/>
    </xf>
    <xf numFmtId="0" fontId="23" fillId="0" borderId="5" xfId="4" applyFont="1" applyFill="1" applyBorder="1"/>
    <xf numFmtId="0" fontId="22" fillId="0" borderId="5" xfId="0" applyFont="1" applyBorder="1" applyAlignment="1">
      <alignment wrapText="1"/>
    </xf>
    <xf numFmtId="2" fontId="24" fillId="0" borderId="5" xfId="1" quotePrefix="1" applyNumberFormat="1" applyFont="1" applyBorder="1" applyAlignment="1"/>
    <xf numFmtId="167" fontId="24" fillId="0" borderId="5" xfId="1" applyNumberFormat="1" applyFont="1" applyBorder="1" applyAlignment="1"/>
    <xf numFmtId="4" fontId="26" fillId="0" borderId="5" xfId="1" applyNumberFormat="1" applyFont="1" applyBorder="1" applyAlignment="1"/>
    <xf numFmtId="0" fontId="14" fillId="0" borderId="5" xfId="0" applyFont="1" applyBorder="1" applyAlignment="1">
      <alignment horizontal="center"/>
    </xf>
    <xf numFmtId="0" fontId="14" fillId="0" borderId="5" xfId="0" applyFont="1" applyBorder="1" applyAlignment="1">
      <alignment wrapText="1"/>
    </xf>
    <xf numFmtId="4" fontId="14" fillId="0" borderId="5" xfId="1" applyNumberFormat="1" applyFont="1" applyBorder="1" applyAlignment="1"/>
    <xf numFmtId="165" fontId="31" fillId="0" borderId="5" xfId="1" applyNumberFormat="1" applyFont="1" applyBorder="1" applyAlignment="1"/>
    <xf numFmtId="4" fontId="14" fillId="0" borderId="5" xfId="0" applyNumberFormat="1" applyFont="1" applyBorder="1"/>
    <xf numFmtId="9" fontId="24" fillId="0" borderId="5" xfId="2" applyFont="1" applyBorder="1"/>
    <xf numFmtId="0" fontId="14" fillId="0" borderId="5" xfId="0" applyFont="1" applyBorder="1"/>
    <xf numFmtId="0" fontId="15" fillId="0" borderId="6" xfId="0" applyFont="1" applyBorder="1" applyAlignment="1">
      <alignment horizontal="center"/>
    </xf>
    <xf numFmtId="0" fontId="15" fillId="0" borderId="5" xfId="0" applyFont="1" applyBorder="1" applyAlignment="1">
      <alignment wrapText="1"/>
    </xf>
    <xf numFmtId="4" fontId="15" fillId="0" borderId="6" xfId="1" applyNumberFormat="1" applyFont="1" applyBorder="1" applyAlignment="1"/>
    <xf numFmtId="165" fontId="15" fillId="0" borderId="6" xfId="1" applyNumberFormat="1" applyFont="1" applyBorder="1" applyAlignment="1"/>
    <xf numFmtId="4" fontId="15" fillId="0" borderId="6" xfId="0" applyNumberFormat="1" applyFont="1" applyBorder="1"/>
    <xf numFmtId="0" fontId="22" fillId="0" borderId="6" xfId="0" applyFont="1" applyBorder="1" applyAlignment="1">
      <alignment horizontal="center"/>
    </xf>
    <xf numFmtId="4" fontId="22" fillId="0" borderId="6" xfId="1" applyNumberFormat="1" applyFont="1" applyBorder="1" applyAlignment="1"/>
    <xf numFmtId="165" fontId="22" fillId="0" borderId="6" xfId="1" applyNumberFormat="1" applyFont="1" applyBorder="1" applyAlignment="1"/>
    <xf numFmtId="4" fontId="22" fillId="0" borderId="6" xfId="0" applyNumberFormat="1" applyFont="1" applyBorder="1"/>
    <xf numFmtId="0" fontId="15" fillId="3" borderId="5" xfId="0" applyFont="1" applyFill="1" applyBorder="1" applyAlignment="1">
      <alignment horizontal="center"/>
    </xf>
    <xf numFmtId="0" fontId="15" fillId="3" borderId="5" xfId="0" applyFont="1" applyFill="1" applyBorder="1"/>
    <xf numFmtId="165" fontId="15" fillId="3" borderId="5" xfId="1" applyNumberFormat="1" applyFont="1" applyFill="1" applyBorder="1" applyAlignment="1"/>
    <xf numFmtId="4" fontId="15" fillId="3" borderId="5" xfId="0" applyNumberFormat="1" applyFont="1" applyFill="1" applyBorder="1"/>
    <xf numFmtId="9" fontId="22" fillId="3" borderId="5" xfId="2" applyFont="1" applyFill="1" applyBorder="1"/>
    <xf numFmtId="0" fontId="22" fillId="0" borderId="7" xfId="0" applyFont="1" applyBorder="1" applyAlignment="1">
      <alignment horizontal="center"/>
    </xf>
    <xf numFmtId="0" fontId="22" fillId="0" borderId="7" xfId="0" applyFont="1" applyBorder="1" applyAlignment="1">
      <alignment wrapText="1"/>
    </xf>
    <xf numFmtId="165" fontId="22" fillId="0" borderId="7" xfId="1" applyNumberFormat="1" applyFont="1" applyBorder="1" applyAlignment="1"/>
    <xf numFmtId="9" fontId="22" fillId="4" borderId="7" xfId="2" applyFont="1" applyFill="1" applyBorder="1"/>
    <xf numFmtId="4" fontId="22" fillId="0" borderId="7" xfId="0" applyNumberFormat="1" applyFont="1" applyBorder="1"/>
    <xf numFmtId="0" fontId="32" fillId="0" borderId="0" xfId="5" applyFont="1" applyBorder="1" applyAlignment="1">
      <alignment horizontal="center"/>
    </xf>
    <xf numFmtId="0" fontId="33" fillId="0" borderId="0" xfId="5" applyFont="1" applyBorder="1" applyAlignment="1"/>
    <xf numFmtId="0" fontId="34" fillId="0" borderId="0" xfId="5" applyFont="1" applyBorder="1" applyAlignment="1"/>
    <xf numFmtId="0" fontId="35" fillId="0" borderId="0" xfId="5" applyFont="1" applyAlignment="1">
      <alignment horizontal="center"/>
    </xf>
    <xf numFmtId="0" fontId="36" fillId="0" borderId="0" xfId="5" applyFont="1" applyAlignment="1"/>
    <xf numFmtId="0" fontId="37" fillId="0" borderId="0" xfId="5" applyFont="1" applyAlignment="1"/>
  </cellXfs>
  <cellStyles count="6">
    <cellStyle name="Comma" xfId="1" builtinId="3"/>
    <cellStyle name="Normal" xfId="0" builtinId="0"/>
    <cellStyle name="Normal 3" xfId="5"/>
    <cellStyle name="Normal_6.15.BAOCAOPLP" xfId="3"/>
    <cellStyle name="Normal_Dutoan2013.13.8"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Google%20Drive\2020\GTVT\PHANKHAIDT2020.VPGTV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anh%20Doogle\2019\GTVT\19.BCKHOANCHI%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Google%20Drive\2020\GTVT\CONGKHAITC\CONGKHAITC%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y7\d\Khue\2002\XN_KSTK\HO_SO\LINH\BEN-CAU\LP-NDIEN\BEN-CAU\MSOF43\EXCEL\TAI_VU\HDONG_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CCTL"/>
      <sheetName val="DUKIEN.NSNN"/>
      <sheetName val="KPTHEONV"/>
      <sheetName val="TH.PHANKHAIDT"/>
      <sheetName val="GTVT.TABMID"/>
      <sheetName val="BCKHOANCHI"/>
    </sheetNames>
    <sheetDataSet>
      <sheetData sheetId="0">
        <row r="7">
          <cell r="E7">
            <v>2350</v>
          </cell>
          <cell r="H7">
            <v>677.79</v>
          </cell>
        </row>
        <row r="8">
          <cell r="E8">
            <v>450</v>
          </cell>
          <cell r="H8">
            <v>227.09</v>
          </cell>
        </row>
        <row r="9">
          <cell r="E9">
            <v>220</v>
          </cell>
          <cell r="H9">
            <v>14.360298999999999</v>
          </cell>
        </row>
        <row r="21">
          <cell r="E21">
            <v>204.78182000000001</v>
          </cell>
          <cell r="H21">
            <v>30.028607999999998</v>
          </cell>
        </row>
        <row r="47">
          <cell r="E47">
            <v>2778.2181799999998</v>
          </cell>
          <cell r="H47">
            <v>718.91200000000003</v>
          </cell>
        </row>
        <row r="88">
          <cell r="E88">
            <v>84.5</v>
          </cell>
        </row>
        <row r="116">
          <cell r="E116">
            <v>15</v>
          </cell>
        </row>
      </sheetData>
      <sheetData sheetId="1">
        <row r="7">
          <cell r="E7">
            <v>4450</v>
          </cell>
          <cell r="H7">
            <v>1006.83</v>
          </cell>
        </row>
        <row r="8">
          <cell r="E8">
            <v>90</v>
          </cell>
          <cell r="H8">
            <v>7.5</v>
          </cell>
        </row>
        <row r="9">
          <cell r="E9">
            <v>2</v>
          </cell>
          <cell r="H9">
            <v>0.05</v>
          </cell>
        </row>
        <row r="10">
          <cell r="E10">
            <v>3</v>
          </cell>
          <cell r="H10">
            <v>0.21</v>
          </cell>
        </row>
        <row r="43">
          <cell r="H43">
            <v>6.2432699999999999</v>
          </cell>
        </row>
      </sheetData>
      <sheetData sheetId="2"/>
      <sheetData sheetId="3">
        <row r="12">
          <cell r="E12">
            <v>3211.2909469999995</v>
          </cell>
          <cell r="H12">
            <v>926.38658800000019</v>
          </cell>
        </row>
        <row r="35">
          <cell r="E35">
            <v>690.70905300000004</v>
          </cell>
          <cell r="H35">
            <v>58.471111000000001</v>
          </cell>
        </row>
        <row r="76">
          <cell r="E76">
            <v>95</v>
          </cell>
          <cell r="H76">
            <v>2.835</v>
          </cell>
        </row>
        <row r="95">
          <cell r="E95">
            <v>47</v>
          </cell>
          <cell r="H95">
            <v>25.7088</v>
          </cell>
        </row>
        <row r="106">
          <cell r="E106">
            <v>16</v>
          </cell>
        </row>
        <row r="110">
          <cell r="E110">
            <v>44</v>
          </cell>
          <cell r="H110">
            <v>14.2334</v>
          </cell>
        </row>
        <row r="118">
          <cell r="E118">
            <v>38</v>
          </cell>
        </row>
        <row r="120">
          <cell r="H120">
            <v>10.877000000000001</v>
          </cell>
        </row>
        <row r="121">
          <cell r="E121">
            <v>90</v>
          </cell>
        </row>
        <row r="131">
          <cell r="E131">
            <v>55</v>
          </cell>
        </row>
        <row r="140">
          <cell r="E140">
            <v>10</v>
          </cell>
        </row>
        <row r="143">
          <cell r="E143">
            <v>75</v>
          </cell>
        </row>
        <row r="148">
          <cell r="E148">
            <v>72</v>
          </cell>
        </row>
        <row r="152">
          <cell r="E152">
            <v>3</v>
          </cell>
        </row>
        <row r="154">
          <cell r="E154">
            <v>2487</v>
          </cell>
        </row>
      </sheetData>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40%"/>
      <sheetName val="DUKIEN.NSNN"/>
      <sheetName val="BCKHOANCHI"/>
      <sheetName val="QII.19.PHANBOQUY"/>
    </sheetNames>
    <sheetDataSet>
      <sheetData sheetId="0">
        <row r="7">
          <cell r="E7">
            <v>2350</v>
          </cell>
        </row>
        <row r="13">
          <cell r="E13">
            <v>235</v>
          </cell>
        </row>
        <row r="14">
          <cell r="E14">
            <v>45</v>
          </cell>
        </row>
        <row r="16">
          <cell r="E16">
            <v>22</v>
          </cell>
        </row>
      </sheetData>
      <sheetData sheetId="1">
        <row r="7">
          <cell r="E7">
            <v>4450</v>
          </cell>
        </row>
        <row r="9">
          <cell r="E9">
            <v>90</v>
          </cell>
        </row>
        <row r="10">
          <cell r="E10">
            <v>2</v>
          </cell>
        </row>
        <row r="11">
          <cell r="E11">
            <v>2.7</v>
          </cell>
        </row>
      </sheetData>
      <sheetData sheetId="2"/>
      <sheetData sheetId="3">
        <row r="11">
          <cell r="E11">
            <v>3397.5592669999996</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03.QIV-2019"/>
      <sheetName val="BS02.VPSO"/>
      <sheetName val="BS03.2019"/>
      <sheetName val="BS03.QI-2020"/>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6"/>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 val="DU_TO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4"/>
  <sheetViews>
    <sheetView tabSelected="1" workbookViewId="0">
      <selection activeCell="H51" sqref="H51"/>
    </sheetView>
  </sheetViews>
  <sheetFormatPr defaultRowHeight="12.75"/>
  <cols>
    <col min="1" max="1" width="3.42578125" style="2" customWidth="1"/>
    <col min="2" max="2" width="5.28515625" style="2" customWidth="1"/>
    <col min="3" max="3" width="37.85546875" style="2" customWidth="1"/>
    <col min="4" max="4" width="13" style="7" customWidth="1"/>
    <col min="5" max="5" width="13" style="8" customWidth="1"/>
    <col min="6" max="6" width="12" style="2" customWidth="1"/>
    <col min="7" max="7" width="16.140625" style="2" hidden="1" customWidth="1"/>
    <col min="8" max="8" width="12.42578125" style="2" customWidth="1"/>
    <col min="9" max="9" width="9.140625" style="2"/>
    <col min="10" max="10" width="9.5703125" style="2" bestFit="1" customWidth="1"/>
    <col min="11" max="16384" width="9.140625" style="2"/>
  </cols>
  <sheetData>
    <row r="1" spans="2:8" ht="15">
      <c r="B1" s="1" t="s">
        <v>0</v>
      </c>
      <c r="C1" s="1"/>
      <c r="D1" s="1"/>
      <c r="E1" s="1"/>
      <c r="F1" s="1"/>
      <c r="G1" s="1"/>
      <c r="H1" s="1"/>
    </row>
    <row r="2" spans="2:8" ht="7.5" customHeight="1">
      <c r="B2" s="3"/>
      <c r="C2" s="3"/>
      <c r="D2" s="4"/>
      <c r="E2" s="5"/>
      <c r="F2" s="3"/>
      <c r="G2" s="3"/>
      <c r="H2" s="3"/>
    </row>
    <row r="3" spans="2:8" ht="14.25">
      <c r="B3" s="6" t="s">
        <v>1</v>
      </c>
    </row>
    <row r="4" spans="2:8" ht="14.25">
      <c r="B4" s="6" t="s">
        <v>2</v>
      </c>
    </row>
    <row r="5" spans="2:8" ht="16.5" customHeight="1">
      <c r="B5" s="9" t="s">
        <v>3</v>
      </c>
      <c r="C5" s="9"/>
      <c r="D5" s="9"/>
      <c r="E5" s="9"/>
      <c r="F5" s="9"/>
      <c r="G5" s="9"/>
      <c r="H5" s="9"/>
    </row>
    <row r="6" spans="2:8" ht="31.5" customHeight="1">
      <c r="B6" s="10" t="s">
        <v>4</v>
      </c>
      <c r="C6" s="10"/>
      <c r="D6" s="10"/>
      <c r="E6" s="10"/>
      <c r="F6" s="10"/>
      <c r="G6" s="10"/>
      <c r="H6" s="10"/>
    </row>
    <row r="7" spans="2:8" ht="66" customHeight="1">
      <c r="B7" s="11" t="s">
        <v>5</v>
      </c>
      <c r="C7" s="11"/>
      <c r="D7" s="11"/>
      <c r="E7" s="11"/>
      <c r="F7" s="11"/>
      <c r="G7" s="11"/>
      <c r="H7" s="11"/>
    </row>
    <row r="8" spans="2:8" ht="33" customHeight="1">
      <c r="B8" s="10" t="s">
        <v>6</v>
      </c>
      <c r="C8" s="10"/>
      <c r="D8" s="10"/>
      <c r="E8" s="10"/>
      <c r="F8" s="10"/>
      <c r="G8" s="10"/>
      <c r="H8" s="10"/>
    </row>
    <row r="9" spans="2:8" ht="15.75">
      <c r="B9" s="12"/>
      <c r="C9" s="13"/>
      <c r="D9" s="14"/>
      <c r="E9" s="15"/>
      <c r="F9" s="13"/>
      <c r="G9" s="16"/>
      <c r="H9" s="17" t="s">
        <v>7</v>
      </c>
    </row>
    <row r="10" spans="2:8" ht="48" customHeight="1">
      <c r="B10" s="18" t="s">
        <v>8</v>
      </c>
      <c r="C10" s="18" t="s">
        <v>9</v>
      </c>
      <c r="D10" s="19" t="s">
        <v>10</v>
      </c>
      <c r="E10" s="20" t="s">
        <v>11</v>
      </c>
      <c r="F10" s="18" t="s">
        <v>12</v>
      </c>
      <c r="G10" s="18" t="s">
        <v>13</v>
      </c>
      <c r="H10" s="18" t="s">
        <v>14</v>
      </c>
    </row>
    <row r="11" spans="2:8">
      <c r="B11" s="18">
        <v>1</v>
      </c>
      <c r="C11" s="18">
        <v>2</v>
      </c>
      <c r="D11" s="21">
        <v>3</v>
      </c>
      <c r="E11" s="22">
        <v>4</v>
      </c>
      <c r="F11" s="23">
        <v>5</v>
      </c>
      <c r="G11" s="24"/>
      <c r="H11" s="21">
        <v>6</v>
      </c>
    </row>
    <row r="12" spans="2:8">
      <c r="B12" s="25" t="s">
        <v>15</v>
      </c>
      <c r="C12" s="26" t="s">
        <v>16</v>
      </c>
      <c r="D12" s="27">
        <f>SUM(D13)</f>
        <v>7565</v>
      </c>
      <c r="E12" s="27">
        <f>SUM(E13)</f>
        <v>1933.8302990000002</v>
      </c>
      <c r="F12" s="28">
        <f t="shared" ref="F12:F71" si="0">E12/D12</f>
        <v>0.25562859206873761</v>
      </c>
      <c r="G12" s="29">
        <f>SUM(G13)</f>
        <v>1525.7693899999999</v>
      </c>
      <c r="H12" s="30">
        <f t="shared" ref="H12:H71" si="1">E12/G12</f>
        <v>1.267445992608359</v>
      </c>
    </row>
    <row r="13" spans="2:8">
      <c r="B13" s="31" t="s">
        <v>17</v>
      </c>
      <c r="C13" s="32" t="s">
        <v>18</v>
      </c>
      <c r="D13" s="33">
        <f>SUM(D14,D19)</f>
        <v>7565</v>
      </c>
      <c r="E13" s="33">
        <f>SUM(E14,E19)</f>
        <v>1933.8302990000002</v>
      </c>
      <c r="F13" s="34">
        <f t="shared" si="0"/>
        <v>0.25562859206873761</v>
      </c>
      <c r="G13" s="35">
        <f>SUM(G14,G19)</f>
        <v>1525.7693899999999</v>
      </c>
      <c r="H13" s="36">
        <f t="shared" si="1"/>
        <v>1.267445992608359</v>
      </c>
    </row>
    <row r="14" spans="2:8">
      <c r="B14" s="31">
        <v>1</v>
      </c>
      <c r="C14" s="32" t="s">
        <v>19</v>
      </c>
      <c r="D14" s="33">
        <f>SUM(D15:D18)</f>
        <v>4545</v>
      </c>
      <c r="E14" s="33">
        <f>SUM(E15:E18)</f>
        <v>1014.59</v>
      </c>
      <c r="F14" s="34">
        <f t="shared" si="0"/>
        <v>0.22323212321232125</v>
      </c>
      <c r="G14" s="35">
        <f>SUM(G15:G18)</f>
        <v>862.47500000000002</v>
      </c>
      <c r="H14" s="36">
        <f t="shared" si="1"/>
        <v>1.1763703295747703</v>
      </c>
    </row>
    <row r="15" spans="2:8">
      <c r="B15" s="37" t="s">
        <v>20</v>
      </c>
      <c r="C15" s="38" t="s">
        <v>21</v>
      </c>
      <c r="D15" s="39">
        <f>[1]DUKIEN.LEPHI!$E$7</f>
        <v>4450</v>
      </c>
      <c r="E15" s="39">
        <f>[1]DUKIEN.LEPHI!$H$7</f>
        <v>1006.83</v>
      </c>
      <c r="F15" s="40">
        <f t="shared" si="0"/>
        <v>0.22625393258426968</v>
      </c>
      <c r="G15" s="41">
        <v>840.375</v>
      </c>
      <c r="H15" s="42">
        <f t="shared" si="1"/>
        <v>1.1980722891566264</v>
      </c>
    </row>
    <row r="16" spans="2:8">
      <c r="B16" s="37" t="s">
        <v>22</v>
      </c>
      <c r="C16" s="38" t="s">
        <v>23</v>
      </c>
      <c r="D16" s="39">
        <f>[1]DUKIEN.LEPHI!$E$8</f>
        <v>90</v>
      </c>
      <c r="E16" s="39">
        <f>[1]DUKIEN.LEPHI!$H$8</f>
        <v>7.5</v>
      </c>
      <c r="F16" s="40">
        <f t="shared" si="0"/>
        <v>8.3333333333333329E-2</v>
      </c>
      <c r="G16" s="41">
        <v>21.65</v>
      </c>
      <c r="H16" s="42">
        <f t="shared" si="1"/>
        <v>0.3464203233256351</v>
      </c>
    </row>
    <row r="17" spans="2:8">
      <c r="B17" s="37" t="s">
        <v>24</v>
      </c>
      <c r="C17" s="43" t="s">
        <v>25</v>
      </c>
      <c r="D17" s="39">
        <f>[1]DUKIEN.LEPHI!$E$9</f>
        <v>2</v>
      </c>
      <c r="E17" s="39">
        <f>[1]DUKIEN.LEPHI!$H$9</f>
        <v>0.05</v>
      </c>
      <c r="F17" s="40">
        <f t="shared" si="0"/>
        <v>2.5000000000000001E-2</v>
      </c>
      <c r="G17" s="41">
        <v>0.45</v>
      </c>
      <c r="H17" s="42">
        <f t="shared" si="1"/>
        <v>0.11111111111111112</v>
      </c>
    </row>
    <row r="18" spans="2:8">
      <c r="B18" s="37" t="s">
        <v>26</v>
      </c>
      <c r="C18" s="43" t="s">
        <v>27</v>
      </c>
      <c r="D18" s="39">
        <f>[1]DUKIEN.LEPHI!$E$10</f>
        <v>3</v>
      </c>
      <c r="E18" s="39">
        <f>[1]DUKIEN.LEPHI!$H$10</f>
        <v>0.21</v>
      </c>
      <c r="F18" s="40">
        <f t="shared" si="0"/>
        <v>6.9999999999999993E-2</v>
      </c>
      <c r="G18" s="41"/>
      <c r="H18" s="42"/>
    </row>
    <row r="19" spans="2:8">
      <c r="B19" s="44">
        <v>2</v>
      </c>
      <c r="C19" s="45" t="s">
        <v>28</v>
      </c>
      <c r="D19" s="33">
        <f>SUM(D20:D22)</f>
        <v>3020</v>
      </c>
      <c r="E19" s="33">
        <f>SUM(E20:E22)</f>
        <v>919.24029900000005</v>
      </c>
      <c r="F19" s="34">
        <f t="shared" si="0"/>
        <v>0.30438420496688745</v>
      </c>
      <c r="G19" s="35">
        <f>SUM(G20:G22)</f>
        <v>663.29439000000002</v>
      </c>
      <c r="H19" s="36">
        <f t="shared" si="1"/>
        <v>1.3858707579299743</v>
      </c>
    </row>
    <row r="20" spans="2:8">
      <c r="B20" s="46" t="s">
        <v>29</v>
      </c>
      <c r="C20" s="47" t="s">
        <v>30</v>
      </c>
      <c r="D20" s="39">
        <f>[1]DUKIEN.PHI!$E$7</f>
        <v>2350</v>
      </c>
      <c r="E20" s="39">
        <f>[1]DUKIEN.PHI!$H$7</f>
        <v>677.79</v>
      </c>
      <c r="F20" s="40">
        <f t="shared" si="0"/>
        <v>0.28842127659574468</v>
      </c>
      <c r="G20" s="41">
        <v>519.84</v>
      </c>
      <c r="H20" s="42">
        <f t="shared" si="1"/>
        <v>1.3038434903047089</v>
      </c>
    </row>
    <row r="21" spans="2:8">
      <c r="B21" s="46" t="s">
        <v>31</v>
      </c>
      <c r="C21" s="47" t="s">
        <v>32</v>
      </c>
      <c r="D21" s="39">
        <f>[1]DUKIEN.PHI!$E$8</f>
        <v>450</v>
      </c>
      <c r="E21" s="39">
        <f>[1]DUKIEN.PHI!$H$8</f>
        <v>227.09</v>
      </c>
      <c r="F21" s="40">
        <f t="shared" si="0"/>
        <v>0.50464444444444445</v>
      </c>
      <c r="G21" s="41">
        <v>135.46</v>
      </c>
      <c r="H21" s="42">
        <f t="shared" si="1"/>
        <v>1.676435848220877</v>
      </c>
    </row>
    <row r="22" spans="2:8">
      <c r="B22" s="46" t="s">
        <v>33</v>
      </c>
      <c r="C22" s="47" t="s">
        <v>34</v>
      </c>
      <c r="D22" s="39">
        <f>[1]DUKIEN.PHI!$E$9</f>
        <v>220</v>
      </c>
      <c r="E22" s="39">
        <f>[1]DUKIEN.PHI!$H$9</f>
        <v>14.360298999999999</v>
      </c>
      <c r="F22" s="40">
        <f t="shared" si="0"/>
        <v>6.5274086363636366E-2</v>
      </c>
      <c r="G22" s="41">
        <v>7.9943900000000001</v>
      </c>
      <c r="H22" s="42"/>
    </row>
    <row r="23" spans="2:8">
      <c r="B23" s="31" t="s">
        <v>35</v>
      </c>
      <c r="C23" s="32" t="s">
        <v>36</v>
      </c>
      <c r="D23" s="33">
        <f>SUM(D24,D31)</f>
        <v>2998</v>
      </c>
      <c r="E23" s="33">
        <f>SUM(E24,E31)</f>
        <v>748.940608</v>
      </c>
      <c r="F23" s="34">
        <f t="shared" si="0"/>
        <v>0.24981341160773848</v>
      </c>
      <c r="G23" s="35">
        <f>SUM(G24,G31)</f>
        <v>649.41495099999997</v>
      </c>
      <c r="H23" s="36">
        <f t="shared" si="1"/>
        <v>1.1532543358398906</v>
      </c>
    </row>
    <row r="24" spans="2:8">
      <c r="B24" s="31">
        <v>1</v>
      </c>
      <c r="C24" s="32" t="s">
        <v>37</v>
      </c>
      <c r="D24" s="33">
        <f>D25+D26</f>
        <v>2998</v>
      </c>
      <c r="E24" s="33">
        <f>E25+E26</f>
        <v>748.940608</v>
      </c>
      <c r="F24" s="34">
        <f t="shared" si="0"/>
        <v>0.24981341160773848</v>
      </c>
      <c r="G24" s="35">
        <f>SUM(G25+G26)</f>
        <v>649.41495099999997</v>
      </c>
      <c r="H24" s="36">
        <f t="shared" si="1"/>
        <v>1.1532543358398906</v>
      </c>
    </row>
    <row r="25" spans="2:8">
      <c r="B25" s="31" t="s">
        <v>20</v>
      </c>
      <c r="C25" s="32" t="s">
        <v>38</v>
      </c>
      <c r="D25" s="33"/>
      <c r="E25" s="39"/>
      <c r="F25" s="48"/>
      <c r="G25" s="35"/>
      <c r="H25" s="36"/>
    </row>
    <row r="26" spans="2:8">
      <c r="B26" s="31" t="s">
        <v>22</v>
      </c>
      <c r="C26" s="32" t="s">
        <v>39</v>
      </c>
      <c r="D26" s="33">
        <f>SUM(D27:D30)</f>
        <v>2998</v>
      </c>
      <c r="E26" s="33">
        <f>SUM(E27:E30)</f>
        <v>748.940608</v>
      </c>
      <c r="F26" s="34">
        <f t="shared" si="0"/>
        <v>0.24981341160773848</v>
      </c>
      <c r="G26" s="35">
        <f>SUM(G27:G30)</f>
        <v>649.41495099999997</v>
      </c>
      <c r="H26" s="36">
        <f t="shared" si="1"/>
        <v>1.1532543358398906</v>
      </c>
    </row>
    <row r="27" spans="2:8">
      <c r="B27" s="37" t="s">
        <v>40</v>
      </c>
      <c r="C27" s="49" t="s">
        <v>41</v>
      </c>
      <c r="D27" s="50">
        <f>[1]DUKIEN.PHI!$E$21</f>
        <v>204.78182000000001</v>
      </c>
      <c r="E27" s="39">
        <f>[1]DUKIEN.PHI!$H$21</f>
        <v>30.028607999999998</v>
      </c>
      <c r="F27" s="40">
        <f t="shared" si="0"/>
        <v>0.14663707940480261</v>
      </c>
      <c r="G27" s="41"/>
      <c r="H27" s="36"/>
    </row>
    <row r="28" spans="2:8">
      <c r="B28" s="37" t="s">
        <v>42</v>
      </c>
      <c r="C28" s="49" t="s">
        <v>43</v>
      </c>
      <c r="D28" s="50">
        <f>[1]DUKIEN.PHI!$E$47-[1]DUKIEN.PHI!$E$88</f>
        <v>2693.7181799999998</v>
      </c>
      <c r="E28" s="39">
        <f>[1]DUKIEN.PHI!$H$47</f>
        <v>718.91200000000003</v>
      </c>
      <c r="F28" s="40">
        <f t="shared" si="0"/>
        <v>0.2668846375013143</v>
      </c>
      <c r="G28" s="41">
        <v>649.41495099999997</v>
      </c>
      <c r="H28" s="42">
        <f t="shared" si="1"/>
        <v>1.1070148583628776</v>
      </c>
    </row>
    <row r="29" spans="2:8">
      <c r="B29" s="37" t="s">
        <v>44</v>
      </c>
      <c r="C29" s="49" t="s">
        <v>45</v>
      </c>
      <c r="D29" s="50">
        <f>[1]DUKIEN.PHI!$E$88</f>
        <v>84.5</v>
      </c>
      <c r="E29" s="39"/>
      <c r="F29" s="48"/>
      <c r="G29" s="41"/>
      <c r="H29" s="36"/>
    </row>
    <row r="30" spans="2:8" ht="14.25" customHeight="1">
      <c r="B30" s="37" t="s">
        <v>46</v>
      </c>
      <c r="C30" s="49" t="s">
        <v>47</v>
      </c>
      <c r="D30" s="50">
        <f>[1]DUKIEN.PHI!$E$116</f>
        <v>15</v>
      </c>
      <c r="E30" s="51"/>
      <c r="F30" s="52"/>
      <c r="G30" s="41"/>
      <c r="H30" s="53"/>
    </row>
    <row r="31" spans="2:8">
      <c r="B31" s="31">
        <v>2</v>
      </c>
      <c r="C31" s="32" t="s">
        <v>48</v>
      </c>
      <c r="D31" s="33"/>
      <c r="E31" s="54"/>
      <c r="F31" s="52"/>
      <c r="G31" s="55"/>
      <c r="H31" s="53"/>
    </row>
    <row r="32" spans="2:8">
      <c r="B32" s="31" t="s">
        <v>49</v>
      </c>
      <c r="C32" s="32" t="s">
        <v>50</v>
      </c>
      <c r="D32" s="33">
        <f>SUM(D33,D38)</f>
        <v>4846.7</v>
      </c>
      <c r="E32" s="33">
        <f>SUM(E33,E38)</f>
        <v>1016.0260299</v>
      </c>
      <c r="F32" s="34">
        <f t="shared" si="0"/>
        <v>0.20963253964553202</v>
      </c>
      <c r="G32" s="35">
        <f>SUM(G33,G38)</f>
        <v>878.78443900000002</v>
      </c>
      <c r="H32" s="36">
        <f t="shared" si="1"/>
        <v>1.1561720768021018</v>
      </c>
    </row>
    <row r="33" spans="2:8">
      <c r="B33" s="31">
        <v>1</v>
      </c>
      <c r="C33" s="32" t="s">
        <v>19</v>
      </c>
      <c r="D33" s="33">
        <f>SUM(D34:D37)</f>
        <v>4544.7</v>
      </c>
      <c r="E33" s="33">
        <f>SUM(E34:E37)</f>
        <v>1014.59</v>
      </c>
      <c r="F33" s="34">
        <f t="shared" si="0"/>
        <v>0.22324685897859045</v>
      </c>
      <c r="G33" s="41">
        <f>SUM(G34:G37)</f>
        <v>862.47500000000002</v>
      </c>
      <c r="H33" s="36">
        <f t="shared" si="1"/>
        <v>1.1763703295747703</v>
      </c>
    </row>
    <row r="34" spans="2:8">
      <c r="B34" s="37" t="s">
        <v>20</v>
      </c>
      <c r="C34" s="38" t="s">
        <v>51</v>
      </c>
      <c r="D34" s="39">
        <f>[2]DUKIEN.LEPHI!$E$7</f>
        <v>4450</v>
      </c>
      <c r="E34" s="39">
        <f>E15</f>
        <v>1006.83</v>
      </c>
      <c r="F34" s="40">
        <f t="shared" si="0"/>
        <v>0.22625393258426968</v>
      </c>
      <c r="G34" s="41">
        <f>G15</f>
        <v>840.375</v>
      </c>
      <c r="H34" s="42">
        <f t="shared" si="1"/>
        <v>1.1980722891566264</v>
      </c>
    </row>
    <row r="35" spans="2:8">
      <c r="B35" s="37" t="s">
        <v>22</v>
      </c>
      <c r="C35" s="38" t="s">
        <v>52</v>
      </c>
      <c r="D35" s="39">
        <f>[2]DUKIEN.LEPHI!$E$9</f>
        <v>90</v>
      </c>
      <c r="E35" s="39">
        <f>E16</f>
        <v>7.5</v>
      </c>
      <c r="F35" s="40">
        <f t="shared" si="0"/>
        <v>8.3333333333333329E-2</v>
      </c>
      <c r="G35" s="41">
        <f>G16</f>
        <v>21.65</v>
      </c>
      <c r="H35" s="42">
        <f t="shared" si="1"/>
        <v>0.3464203233256351</v>
      </c>
    </row>
    <row r="36" spans="2:8">
      <c r="B36" s="37" t="s">
        <v>24</v>
      </c>
      <c r="C36" s="43" t="s">
        <v>53</v>
      </c>
      <c r="D36" s="39">
        <f>[2]DUKIEN.LEPHI!$E$10</f>
        <v>2</v>
      </c>
      <c r="E36" s="39">
        <f>E17</f>
        <v>0.05</v>
      </c>
      <c r="F36" s="40">
        <f t="shared" si="0"/>
        <v>2.5000000000000001E-2</v>
      </c>
      <c r="G36" s="41">
        <f>G17</f>
        <v>0.45</v>
      </c>
      <c r="H36" s="42">
        <f t="shared" si="1"/>
        <v>0.11111111111111112</v>
      </c>
    </row>
    <row r="37" spans="2:8">
      <c r="B37" s="37" t="s">
        <v>26</v>
      </c>
      <c r="C37" s="43" t="s">
        <v>54</v>
      </c>
      <c r="D37" s="39">
        <f>[2]DUKIEN.LEPHI!$E$11</f>
        <v>2.7</v>
      </c>
      <c r="E37" s="39">
        <f>E18</f>
        <v>0.21</v>
      </c>
      <c r="F37" s="40">
        <f t="shared" si="0"/>
        <v>7.7777777777777765E-2</v>
      </c>
      <c r="G37" s="41">
        <f>G18</f>
        <v>0</v>
      </c>
      <c r="H37" s="42"/>
    </row>
    <row r="38" spans="2:8">
      <c r="B38" s="31">
        <v>2</v>
      </c>
      <c r="C38" s="32" t="s">
        <v>28</v>
      </c>
      <c r="D38" s="33">
        <f>SUM(D39:D41)</f>
        <v>302</v>
      </c>
      <c r="E38" s="33">
        <f>SUM(E39:E41)</f>
        <v>1.4360299000000001</v>
      </c>
      <c r="F38" s="48">
        <f t="shared" si="0"/>
        <v>4.7550658940397356E-3</v>
      </c>
      <c r="G38" s="35">
        <f>SUM(G39:G41)</f>
        <v>16.309439000000001</v>
      </c>
      <c r="H38" s="36">
        <f t="shared" si="1"/>
        <v>8.8049006467972313E-2</v>
      </c>
    </row>
    <row r="39" spans="2:8">
      <c r="B39" s="46" t="s">
        <v>29</v>
      </c>
      <c r="C39" s="47" t="s">
        <v>30</v>
      </c>
      <c r="D39" s="39">
        <f>[2]DUKIEN.PHI!$E$13</f>
        <v>235</v>
      </c>
      <c r="E39" s="39"/>
      <c r="F39" s="48"/>
      <c r="G39" s="41"/>
      <c r="H39" s="36"/>
    </row>
    <row r="40" spans="2:8">
      <c r="B40" s="46" t="s">
        <v>31</v>
      </c>
      <c r="C40" s="47" t="s">
        <v>32</v>
      </c>
      <c r="D40" s="39">
        <f>[2]DUKIEN.PHI!$E$14+[2]DUKIEN.PHI!$E$15</f>
        <v>45</v>
      </c>
      <c r="E40" s="39"/>
      <c r="F40" s="48"/>
      <c r="G40" s="41">
        <v>15.51</v>
      </c>
      <c r="H40" s="36"/>
    </row>
    <row r="41" spans="2:8">
      <c r="B41" s="46" t="s">
        <v>33</v>
      </c>
      <c r="C41" s="47" t="s">
        <v>34</v>
      </c>
      <c r="D41" s="39">
        <f>[2]DUKIEN.PHI!$E$16</f>
        <v>22</v>
      </c>
      <c r="E41" s="39">
        <f>10%*E22</f>
        <v>1.4360299000000001</v>
      </c>
      <c r="F41" s="56">
        <f t="shared" si="0"/>
        <v>6.5274086363636366E-2</v>
      </c>
      <c r="G41" s="41">
        <v>0.79943900000000001</v>
      </c>
      <c r="H41" s="42">
        <f t="shared" si="1"/>
        <v>1.7962970282910893</v>
      </c>
    </row>
    <row r="42" spans="2:8">
      <c r="B42" s="57" t="s">
        <v>55</v>
      </c>
      <c r="C42" s="58" t="s">
        <v>56</v>
      </c>
      <c r="D42" s="59">
        <f>SUM(D44,D63,D68)</f>
        <v>17669.492147000001</v>
      </c>
      <c r="E42" s="60">
        <f>SUM(E44,E63,E68)</f>
        <v>1067.8201690000003</v>
      </c>
      <c r="F42" s="28">
        <f t="shared" si="0"/>
        <v>6.0432985855866789E-2</v>
      </c>
      <c r="G42" s="61">
        <f>SUM(G44,G63)</f>
        <v>837.35222699999997</v>
      </c>
      <c r="H42" s="62">
        <f t="shared" si="1"/>
        <v>1.2752341661832116</v>
      </c>
    </row>
    <row r="43" spans="2:8">
      <c r="B43" s="63" t="s">
        <v>17</v>
      </c>
      <c r="C43" s="64" t="s">
        <v>57</v>
      </c>
      <c r="D43" s="65">
        <f>D44+D63+D68</f>
        <v>17669.492147000001</v>
      </c>
      <c r="E43" s="66">
        <f>E44+E63+E68</f>
        <v>1067.8201690000003</v>
      </c>
      <c r="F43" s="48">
        <f t="shared" si="0"/>
        <v>6.0432985855866789E-2</v>
      </c>
      <c r="G43" s="66">
        <f>G44+G63+G68</f>
        <v>860.15222699999993</v>
      </c>
      <c r="H43" s="67">
        <f t="shared" si="1"/>
        <v>1.2414316158016532</v>
      </c>
    </row>
    <row r="44" spans="2:8">
      <c r="B44" s="44">
        <v>1</v>
      </c>
      <c r="C44" s="45" t="s">
        <v>48</v>
      </c>
      <c r="D44" s="68">
        <f>(D45+D51)+D50</f>
        <v>7703.5921469999994</v>
      </c>
      <c r="E44" s="68">
        <f>SUM(E45+E51)+E50</f>
        <v>1041.9201690000002</v>
      </c>
      <c r="F44" s="34">
        <f t="shared" si="0"/>
        <v>0.13525121126846701</v>
      </c>
      <c r="G44" s="68">
        <f>SUM(G45+G51)+G50</f>
        <v>837.35222699999997</v>
      </c>
      <c r="H44" s="36">
        <f t="shared" si="1"/>
        <v>1.2443033354469126</v>
      </c>
    </row>
    <row r="45" spans="2:8" ht="14.25" customHeight="1">
      <c r="B45" s="69" t="s">
        <v>20</v>
      </c>
      <c r="C45" s="70" t="s">
        <v>58</v>
      </c>
      <c r="D45" s="71">
        <f>SUM(D46,D47,D48,D49)</f>
        <v>3948.9999999999995</v>
      </c>
      <c r="E45" s="72">
        <f>SUM(E46,E47,E48,E49)</f>
        <v>1010.5664990000002</v>
      </c>
      <c r="F45" s="40">
        <f t="shared" si="0"/>
        <v>0.25590440592555086</v>
      </c>
      <c r="G45" s="73">
        <f>SUM(G46:G50)</f>
        <v>829.42804100000001</v>
      </c>
      <c r="H45" s="74">
        <f t="shared" si="1"/>
        <v>1.2183895998760912</v>
      </c>
    </row>
    <row r="46" spans="2:8">
      <c r="B46" s="46" t="s">
        <v>59</v>
      </c>
      <c r="C46" s="75" t="s">
        <v>60</v>
      </c>
      <c r="D46" s="76">
        <f>[1]DUKIEN.NSNN!$E$12</f>
        <v>3211.2909469999995</v>
      </c>
      <c r="E46" s="39">
        <f>[1]DUKIEN.NSNN!$H$12</f>
        <v>926.38658800000019</v>
      </c>
      <c r="F46" s="40">
        <f t="shared" si="0"/>
        <v>0.2884779371565302</v>
      </c>
      <c r="G46" s="41">
        <v>763.25293399999998</v>
      </c>
      <c r="H46" s="42">
        <f t="shared" si="1"/>
        <v>1.2137347224399928</v>
      </c>
    </row>
    <row r="47" spans="2:8">
      <c r="B47" s="46" t="s">
        <v>61</v>
      </c>
      <c r="C47" s="75" t="s">
        <v>43</v>
      </c>
      <c r="D47" s="76">
        <f>[1]DUKIEN.NSNN!$E$35-D48</f>
        <v>595.70905300000004</v>
      </c>
      <c r="E47" s="77">
        <f>[1]DUKIEN.NSNN!$H$35-E48</f>
        <v>55.636111</v>
      </c>
      <c r="F47" s="40">
        <f t="shared" si="0"/>
        <v>9.3394771692348277E-2</v>
      </c>
      <c r="G47" s="41">
        <v>64.025107000000006</v>
      </c>
      <c r="H47" s="42">
        <f t="shared" si="1"/>
        <v>0.86897333884971084</v>
      </c>
    </row>
    <row r="48" spans="2:8">
      <c r="B48" s="46" t="s">
        <v>62</v>
      </c>
      <c r="C48" s="75" t="s">
        <v>45</v>
      </c>
      <c r="D48" s="76">
        <f>[1]DUKIEN.NSNN!$E$76</f>
        <v>95</v>
      </c>
      <c r="E48" s="39">
        <f>[1]DUKIEN.NSNN!$H$76</f>
        <v>2.835</v>
      </c>
      <c r="F48" s="40">
        <f t="shared" si="0"/>
        <v>2.9842105263157895E-2</v>
      </c>
      <c r="G48" s="41"/>
      <c r="H48" s="42"/>
    </row>
    <row r="49" spans="2:11">
      <c r="B49" s="46" t="s">
        <v>63</v>
      </c>
      <c r="C49" s="75" t="s">
        <v>47</v>
      </c>
      <c r="D49" s="76">
        <f>[1]DUKIEN.NSNN!$E$95</f>
        <v>47</v>
      </c>
      <c r="E49" s="39">
        <f>[1]DUKIEN.NSNN!$H$95</f>
        <v>25.7088</v>
      </c>
      <c r="F49" s="40">
        <f t="shared" si="0"/>
        <v>0.5469957446808511</v>
      </c>
      <c r="G49" s="41">
        <v>2.15</v>
      </c>
      <c r="H49" s="42">
        <f t="shared" si="1"/>
        <v>11.957581395348837</v>
      </c>
    </row>
    <row r="50" spans="2:11">
      <c r="B50" s="46" t="s">
        <v>64</v>
      </c>
      <c r="C50" s="75" t="s">
        <v>65</v>
      </c>
      <c r="D50" s="76">
        <v>463.662147</v>
      </c>
      <c r="E50" s="51"/>
      <c r="F50" s="40"/>
      <c r="G50" s="41"/>
      <c r="H50" s="42"/>
    </row>
    <row r="51" spans="2:11">
      <c r="B51" s="44" t="s">
        <v>22</v>
      </c>
      <c r="C51" s="78" t="s">
        <v>39</v>
      </c>
      <c r="D51" s="71">
        <f>SUM(D52:D62)</f>
        <v>3290.93</v>
      </c>
      <c r="E51" s="79">
        <f>SUM(E52:E62)</f>
        <v>31.353669999999997</v>
      </c>
      <c r="F51" s="80">
        <f t="shared" si="0"/>
        <v>9.5272977547380226E-3</v>
      </c>
      <c r="G51" s="73">
        <f>SUM(G52:G62)</f>
        <v>7.9241859999999997</v>
      </c>
      <c r="H51" s="74"/>
      <c r="J51" s="81"/>
    </row>
    <row r="52" spans="2:11">
      <c r="B52" s="46" t="s">
        <v>66</v>
      </c>
      <c r="C52" s="75" t="s">
        <v>67</v>
      </c>
      <c r="D52" s="76">
        <f>[1]DUKIEN.NSNN!$E$106</f>
        <v>16</v>
      </c>
      <c r="E52" s="82"/>
      <c r="F52" s="48"/>
      <c r="G52" s="41"/>
      <c r="H52" s="42"/>
      <c r="K52" s="83"/>
    </row>
    <row r="53" spans="2:11" ht="14.25" customHeight="1">
      <c r="B53" s="46" t="s">
        <v>68</v>
      </c>
      <c r="C53" s="84" t="s">
        <v>69</v>
      </c>
      <c r="D53" s="76">
        <f>[1]DUKIEN.NSNN!$E$110</f>
        <v>44</v>
      </c>
      <c r="E53" s="82">
        <f>[1]DUKIEN.NSNN!$H$110</f>
        <v>14.2334</v>
      </c>
      <c r="F53" s="40">
        <f t="shared" si="0"/>
        <v>0.32348636363636363</v>
      </c>
      <c r="G53" s="41"/>
      <c r="H53" s="42"/>
    </row>
    <row r="54" spans="2:11" ht="14.25" customHeight="1">
      <c r="B54" s="46" t="s">
        <v>70</v>
      </c>
      <c r="C54" s="84" t="s">
        <v>71</v>
      </c>
      <c r="D54" s="76">
        <f>[1]DUKIEN.NSNN!$E$118</f>
        <v>38</v>
      </c>
      <c r="E54" s="82">
        <f>[1]DUKIEN.NSNN!$H$120</f>
        <v>10.877000000000001</v>
      </c>
      <c r="F54" s="40">
        <f t="shared" si="0"/>
        <v>0.28623684210526318</v>
      </c>
      <c r="G54" s="41"/>
      <c r="H54" s="42"/>
    </row>
    <row r="55" spans="2:11">
      <c r="B55" s="46" t="s">
        <v>72</v>
      </c>
      <c r="C55" s="75" t="s">
        <v>73</v>
      </c>
      <c r="D55" s="76">
        <f>[1]DUKIEN.NSNN!$E$121</f>
        <v>90</v>
      </c>
      <c r="E55" s="82"/>
      <c r="F55" s="40"/>
      <c r="G55" s="85"/>
      <c r="H55" s="42"/>
    </row>
    <row r="56" spans="2:11">
      <c r="B56" s="46" t="s">
        <v>74</v>
      </c>
      <c r="C56" s="75" t="s">
        <v>75</v>
      </c>
      <c r="D56" s="76">
        <f>[1]DUKIEN.NSNN!$E$131</f>
        <v>55</v>
      </c>
      <c r="E56" s="82"/>
      <c r="F56" s="40"/>
      <c r="G56" s="41"/>
      <c r="H56" s="42"/>
    </row>
    <row r="57" spans="2:11">
      <c r="B57" s="46" t="s">
        <v>76</v>
      </c>
      <c r="C57" s="86" t="s">
        <v>77</v>
      </c>
      <c r="D57" s="76">
        <f>[1]DUKIEN.NSNN!$E$140</f>
        <v>10</v>
      </c>
      <c r="E57" s="82"/>
      <c r="F57" s="40"/>
      <c r="G57" s="41"/>
      <c r="H57" s="42"/>
    </row>
    <row r="58" spans="2:11">
      <c r="B58" s="46" t="s">
        <v>78</v>
      </c>
      <c r="C58" s="75" t="s">
        <v>79</v>
      </c>
      <c r="D58" s="76">
        <f>[1]DUKIEN.NSNN!$E$143</f>
        <v>75</v>
      </c>
      <c r="E58" s="82"/>
      <c r="F58" s="40"/>
      <c r="G58" s="41"/>
      <c r="H58" s="42"/>
    </row>
    <row r="59" spans="2:11" ht="14.25" customHeight="1">
      <c r="B59" s="46" t="s">
        <v>80</v>
      </c>
      <c r="C59" s="87" t="s">
        <v>81</v>
      </c>
      <c r="D59" s="76">
        <f>[1]DUKIEN.NSNN!$E$154</f>
        <v>2487</v>
      </c>
      <c r="E59" s="82">
        <f>[1]DUKIEN.LEPHI!$H$43</f>
        <v>6.2432699999999999</v>
      </c>
      <c r="F59" s="40">
        <f t="shared" si="0"/>
        <v>2.5103618817852833E-3</v>
      </c>
      <c r="G59" s="41">
        <v>7.9241859999999997</v>
      </c>
      <c r="H59" s="42">
        <f t="shared" si="1"/>
        <v>0.78787524674458675</v>
      </c>
    </row>
    <row r="60" spans="2:11" ht="36.75" customHeight="1">
      <c r="B60" s="46" t="s">
        <v>82</v>
      </c>
      <c r="C60" s="87" t="s">
        <v>83</v>
      </c>
      <c r="D60" s="76">
        <f>[1]DUKIEN.NSNN!$E$148</f>
        <v>72</v>
      </c>
      <c r="E60" s="88"/>
      <c r="F60" s="52"/>
      <c r="G60" s="41"/>
      <c r="H60" s="36"/>
      <c r="K60" s="81"/>
    </row>
    <row r="61" spans="2:11">
      <c r="B61" s="46" t="s">
        <v>84</v>
      </c>
      <c r="C61" s="84" t="s">
        <v>85</v>
      </c>
      <c r="D61" s="76">
        <f>[1]DUKIEN.NSNN!$E$152</f>
        <v>3</v>
      </c>
      <c r="E61" s="88"/>
      <c r="F61" s="52"/>
      <c r="G61" s="41"/>
      <c r="H61" s="36"/>
      <c r="J61" s="81"/>
    </row>
    <row r="62" spans="2:11" ht="14.25" customHeight="1">
      <c r="B62" s="46" t="s">
        <v>86</v>
      </c>
      <c r="C62" s="87" t="s">
        <v>87</v>
      </c>
      <c r="D62" s="76">
        <v>400.93</v>
      </c>
      <c r="E62" s="89"/>
      <c r="F62" s="52"/>
      <c r="G62" s="41"/>
      <c r="H62" s="53"/>
    </row>
    <row r="63" spans="2:11">
      <c r="B63" s="44">
        <v>2</v>
      </c>
      <c r="C63" s="45" t="s">
        <v>88</v>
      </c>
      <c r="D63" s="68">
        <f>SUM(D64:D65)</f>
        <v>9940</v>
      </c>
      <c r="E63" s="68"/>
      <c r="F63" s="52"/>
      <c r="G63" s="35"/>
      <c r="H63" s="36"/>
    </row>
    <row r="64" spans="2:11">
      <c r="B64" s="44" t="s">
        <v>29</v>
      </c>
      <c r="C64" s="45" t="s">
        <v>38</v>
      </c>
      <c r="D64" s="90"/>
      <c r="E64" s="54"/>
      <c r="F64" s="52"/>
      <c r="G64" s="35"/>
      <c r="H64" s="53"/>
    </row>
    <row r="65" spans="2:8">
      <c r="B65" s="44" t="s">
        <v>31</v>
      </c>
      <c r="C65" s="45" t="s">
        <v>39</v>
      </c>
      <c r="D65" s="68">
        <f>SUM(D66:D67)</f>
        <v>9940</v>
      </c>
      <c r="E65" s="90"/>
      <c r="F65" s="52"/>
      <c r="G65" s="35"/>
      <c r="H65" s="53"/>
    </row>
    <row r="66" spans="2:8">
      <c r="B66" s="91" t="s">
        <v>89</v>
      </c>
      <c r="C66" s="92" t="s">
        <v>90</v>
      </c>
      <c r="D66" s="93">
        <v>1940</v>
      </c>
      <c r="E66" s="94"/>
      <c r="F66" s="52"/>
      <c r="G66" s="95"/>
      <c r="H66" s="96"/>
    </row>
    <row r="67" spans="2:8">
      <c r="B67" s="91" t="s">
        <v>91</v>
      </c>
      <c r="C67" s="97" t="s">
        <v>92</v>
      </c>
      <c r="D67" s="93">
        <v>8000</v>
      </c>
      <c r="E67" s="94"/>
      <c r="F67" s="52"/>
      <c r="G67" s="95"/>
      <c r="H67" s="96"/>
    </row>
    <row r="68" spans="2:8" ht="14.25" customHeight="1">
      <c r="B68" s="98">
        <v>3</v>
      </c>
      <c r="C68" s="99" t="s">
        <v>93</v>
      </c>
      <c r="D68" s="100">
        <f>SUM(D69)</f>
        <v>25.9</v>
      </c>
      <c r="E68" s="101">
        <f>E69</f>
        <v>25.9</v>
      </c>
      <c r="F68" s="34">
        <f t="shared" si="0"/>
        <v>1</v>
      </c>
      <c r="G68" s="102">
        <f>G69</f>
        <v>22.8</v>
      </c>
      <c r="H68" s="36">
        <f t="shared" si="1"/>
        <v>1.1359649122807016</v>
      </c>
    </row>
    <row r="69" spans="2:8" ht="14.25" customHeight="1">
      <c r="B69" s="103" t="s">
        <v>94</v>
      </c>
      <c r="C69" s="87" t="s">
        <v>95</v>
      </c>
      <c r="D69" s="104">
        <v>25.9</v>
      </c>
      <c r="E69" s="105">
        <v>25.9</v>
      </c>
      <c r="F69" s="40">
        <f t="shared" si="0"/>
        <v>1</v>
      </c>
      <c r="G69" s="106">
        <v>22.8</v>
      </c>
      <c r="H69" s="42">
        <f t="shared" si="1"/>
        <v>1.1359649122807016</v>
      </c>
    </row>
    <row r="70" spans="2:8">
      <c r="B70" s="107" t="s">
        <v>96</v>
      </c>
      <c r="C70" s="108" t="s">
        <v>97</v>
      </c>
      <c r="D70" s="109">
        <f>D71</f>
        <v>200</v>
      </c>
      <c r="E70" s="109">
        <f>E71</f>
        <v>156.34813</v>
      </c>
      <c r="F70" s="28">
        <f t="shared" si="0"/>
        <v>0.78174065000000004</v>
      </c>
      <c r="G70" s="110">
        <f>G71</f>
        <v>200</v>
      </c>
      <c r="H70" s="111">
        <f t="shared" si="1"/>
        <v>0.78174065000000004</v>
      </c>
    </row>
    <row r="71" spans="2:8" ht="24">
      <c r="B71" s="112" t="s">
        <v>17</v>
      </c>
      <c r="C71" s="113" t="s">
        <v>98</v>
      </c>
      <c r="D71" s="114">
        <v>200</v>
      </c>
      <c r="E71" s="114">
        <v>156.34813</v>
      </c>
      <c r="F71" s="115">
        <f t="shared" si="0"/>
        <v>0.78174065000000004</v>
      </c>
      <c r="G71" s="116">
        <v>200</v>
      </c>
      <c r="H71" s="115">
        <f t="shared" si="1"/>
        <v>0.78174065000000004</v>
      </c>
    </row>
    <row r="72" spans="2:8" ht="8.25" customHeight="1"/>
    <row r="73" spans="2:8" ht="13.5" customHeight="1">
      <c r="F73" s="117" t="s">
        <v>99</v>
      </c>
      <c r="G73" s="118"/>
      <c r="H73" s="119"/>
    </row>
    <row r="74" spans="2:8" ht="13.5" customHeight="1">
      <c r="F74" s="120" t="s">
        <v>100</v>
      </c>
      <c r="G74" s="121"/>
      <c r="H74" s="122"/>
    </row>
  </sheetData>
  <mergeCells count="5">
    <mergeCell ref="B1:H1"/>
    <mergeCell ref="B5:H5"/>
    <mergeCell ref="B6:H6"/>
    <mergeCell ref="B7:H7"/>
    <mergeCell ref="B8:H8"/>
  </mergeCells>
  <pageMargins left="0.39370078740157483" right="0.39370078740157483" top="0.39370078740157483" bottom="0.39370078740157483" header="0.31496062992125984" footer="0.31496062992125984"/>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EF89ED32-DC87-4986-9523-3F1BC1B246F6}"/>
</file>

<file path=customXml/itemProps2.xml><?xml version="1.0" encoding="utf-8"?>
<ds:datastoreItem xmlns:ds="http://schemas.openxmlformats.org/officeDocument/2006/customXml" ds:itemID="{0D54799E-59D8-4C3B-9FB6-2B1864E7DC38}"/>
</file>

<file path=customXml/itemProps3.xml><?xml version="1.0" encoding="utf-8"?>
<ds:datastoreItem xmlns:ds="http://schemas.openxmlformats.org/officeDocument/2006/customXml" ds:itemID="{0F3187A9-061C-4393-BDC8-9C054FDB0C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BS03.QI-2020</vt:lpstr>
      <vt:lpstr>'BS03.QI-2020'!Print_Titles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DELL</cp:lastModifiedBy>
  <dcterms:created xsi:type="dcterms:W3CDTF">2020-04-17T00:26:24Z</dcterms:created>
  <dcterms:modified xsi:type="dcterms:W3CDTF">2020-04-17T00:27:18Z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